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45" windowWidth="20730" windowHeight="9975"/>
  </bookViews>
  <sheets>
    <sheet name="รายงานรายรับ- รายจ่าย  2561 " sheetId="11" r:id="rId1"/>
  </sheets>
  <definedNames>
    <definedName name="_xlnm.Print_Area" localSheetId="0">'รายงานรายรับ- รายจ่าย  2561 '!$A$1:$D$573</definedName>
  </definedNames>
  <calcPr calcId="152511"/>
</workbook>
</file>

<file path=xl/calcChain.xml><?xml version="1.0" encoding="utf-8"?>
<calcChain xmlns="http://schemas.openxmlformats.org/spreadsheetml/2006/main">
  <c r="D103" i="11" l="1"/>
  <c r="M556" i="11"/>
  <c r="L556" i="11"/>
  <c r="I556" i="11"/>
  <c r="H556" i="11"/>
  <c r="D547" i="11"/>
  <c r="D555" i="11" s="1"/>
  <c r="D556" i="11" s="1"/>
  <c r="C546" i="11"/>
  <c r="C547" i="11" s="1"/>
  <c r="G554" i="11" s="1"/>
  <c r="D534" i="11"/>
  <c r="C534" i="11"/>
  <c r="D531" i="11"/>
  <c r="C531" i="11"/>
  <c r="C530" i="11"/>
  <c r="D528" i="11"/>
  <c r="C528" i="11"/>
  <c r="D524" i="11"/>
  <c r="C524" i="11"/>
  <c r="D515" i="11"/>
  <c r="C515" i="11"/>
  <c r="D506" i="11"/>
  <c r="C504" i="11"/>
  <c r="C506" i="11" s="1"/>
  <c r="C516" i="11" s="1"/>
  <c r="C517" i="11" s="1"/>
  <c r="D495" i="11"/>
  <c r="D496" i="11" s="1"/>
  <c r="C495" i="11"/>
  <c r="C496" i="11" s="1"/>
  <c r="D489" i="11"/>
  <c r="C489" i="11"/>
  <c r="D481" i="11"/>
  <c r="C480" i="11"/>
  <c r="C477" i="11"/>
  <c r="C474" i="11"/>
  <c r="C481" i="11" s="1"/>
  <c r="D458" i="11"/>
  <c r="D459" i="11" s="1"/>
  <c r="C458" i="11"/>
  <c r="C459" i="11" s="1"/>
  <c r="D447" i="11"/>
  <c r="D448" i="11" s="1"/>
  <c r="D449" i="11" s="1"/>
  <c r="C447" i="11"/>
  <c r="C448" i="11" s="1"/>
  <c r="C449" i="11" s="1"/>
  <c r="C434" i="11"/>
  <c r="D429" i="11"/>
  <c r="D434" i="11" s="1"/>
  <c r="C429" i="11"/>
  <c r="C435" i="11" s="1"/>
  <c r="D413" i="11"/>
  <c r="C413" i="11"/>
  <c r="D408" i="11"/>
  <c r="C408" i="11"/>
  <c r="D402" i="11"/>
  <c r="C402" i="11"/>
  <c r="D395" i="11"/>
  <c r="C395" i="11"/>
  <c r="D388" i="11"/>
  <c r="C388" i="11"/>
  <c r="D368" i="11"/>
  <c r="D369" i="11" s="1"/>
  <c r="C368" i="11"/>
  <c r="C369" i="11" s="1"/>
  <c r="D358" i="11"/>
  <c r="C358" i="11"/>
  <c r="D353" i="11"/>
  <c r="C353" i="11"/>
  <c r="D346" i="11"/>
  <c r="C346" i="11"/>
  <c r="D333" i="11"/>
  <c r="C333" i="11"/>
  <c r="D330" i="11"/>
  <c r="C330" i="11"/>
  <c r="D326" i="11"/>
  <c r="D334" i="11" s="1"/>
  <c r="D335" i="11" s="1"/>
  <c r="C326" i="11"/>
  <c r="D316" i="11"/>
  <c r="C316" i="11"/>
  <c r="D293" i="11"/>
  <c r="K564" i="11" s="1"/>
  <c r="C293" i="11"/>
  <c r="G564" i="11" s="1"/>
  <c r="D288" i="11"/>
  <c r="C288" i="11"/>
  <c r="D282" i="11"/>
  <c r="C282" i="11"/>
  <c r="D279" i="11"/>
  <c r="C273" i="11"/>
  <c r="C279" i="11" s="1"/>
  <c r="C317" i="11" s="1"/>
  <c r="D267" i="11"/>
  <c r="C267" i="11"/>
  <c r="C266" i="11"/>
  <c r="D261" i="11"/>
  <c r="C261" i="11"/>
  <c r="D246" i="11"/>
  <c r="C246" i="11"/>
  <c r="D235" i="11"/>
  <c r="D236" i="11" s="1"/>
  <c r="D237" i="11" s="1"/>
  <c r="C235" i="11"/>
  <c r="C236" i="11" s="1"/>
  <c r="C237" i="11" s="1"/>
  <c r="D225" i="11"/>
  <c r="C225" i="11"/>
  <c r="D219" i="11"/>
  <c r="C218" i="11"/>
  <c r="C219" i="11" s="1"/>
  <c r="D216" i="11"/>
  <c r="C216" i="11"/>
  <c r="D207" i="11"/>
  <c r="C207" i="11"/>
  <c r="D197" i="11"/>
  <c r="C197" i="11"/>
  <c r="D190" i="11"/>
  <c r="C190" i="11"/>
  <c r="D180" i="11"/>
  <c r="C180" i="11"/>
  <c r="G566" i="11" s="1"/>
  <c r="D165" i="11"/>
  <c r="K565" i="11" s="1"/>
  <c r="C165" i="11"/>
  <c r="G565" i="11" s="1"/>
  <c r="D158" i="11"/>
  <c r="D161" i="11" s="1"/>
  <c r="K563" i="11" s="1"/>
  <c r="C158" i="11"/>
  <c r="C161" i="11" s="1"/>
  <c r="G563" i="11" s="1"/>
  <c r="D155" i="11"/>
  <c r="C155" i="11"/>
  <c r="D149" i="11"/>
  <c r="C149" i="11"/>
  <c r="G561" i="11" s="1"/>
  <c r="D140" i="11"/>
  <c r="C132" i="11"/>
  <c r="C140" i="11" s="1"/>
  <c r="D112" i="11"/>
  <c r="C112" i="11"/>
  <c r="G557" i="11" s="1"/>
  <c r="C103" i="11"/>
  <c r="D96" i="11"/>
  <c r="K555" i="11" s="1"/>
  <c r="C96" i="11"/>
  <c r="G555" i="11" s="1"/>
  <c r="D61" i="11"/>
  <c r="C61" i="11"/>
  <c r="D58" i="11"/>
  <c r="C58" i="11"/>
  <c r="D55" i="11"/>
  <c r="C55" i="11"/>
  <c r="D51" i="11"/>
  <c r="C51" i="11"/>
  <c r="D47" i="11"/>
  <c r="C47" i="11"/>
  <c r="D33" i="11"/>
  <c r="C33" i="11"/>
  <c r="D23" i="11"/>
  <c r="C23" i="11"/>
  <c r="D10" i="11"/>
  <c r="C10" i="11"/>
  <c r="C62" i="11" s="1"/>
  <c r="H62" i="11" s="1"/>
  <c r="D516" i="11" l="1"/>
  <c r="D517" i="11" s="1"/>
  <c r="C535" i="11"/>
  <c r="C536" i="11" s="1"/>
  <c r="C359" i="11"/>
  <c r="C370" i="11" s="1"/>
  <c r="K554" i="11"/>
  <c r="D535" i="11"/>
  <c r="D536" i="11" s="1"/>
  <c r="D497" i="11"/>
  <c r="D414" i="11"/>
  <c r="C414" i="11"/>
  <c r="C436" i="11" s="1"/>
  <c r="D359" i="11"/>
  <c r="D370" i="11" s="1"/>
  <c r="C334" i="11"/>
  <c r="C335" i="11" s="1"/>
  <c r="D317" i="11"/>
  <c r="K558" i="11"/>
  <c r="C268" i="11"/>
  <c r="D268" i="11"/>
  <c r="K556" i="11"/>
  <c r="K567" i="11" s="1"/>
  <c r="G558" i="11"/>
  <c r="K561" i="11"/>
  <c r="K557" i="11"/>
  <c r="C226" i="11"/>
  <c r="K562" i="11"/>
  <c r="G562" i="11"/>
  <c r="G556" i="11"/>
  <c r="G567" i="11" s="1"/>
  <c r="D62" i="11"/>
  <c r="K566" i="11"/>
  <c r="C318" i="11"/>
  <c r="C497" i="11"/>
  <c r="D181" i="11"/>
  <c r="D226" i="11"/>
  <c r="C555" i="11"/>
  <c r="C556" i="11" s="1"/>
  <c r="C181" i="11"/>
  <c r="C227" i="11" s="1"/>
  <c r="D435" i="11"/>
  <c r="D436" i="11" s="1"/>
  <c r="D318" i="11" l="1"/>
  <c r="C557" i="11"/>
  <c r="G181" i="11"/>
  <c r="D227" i="11"/>
  <c r="D557" i="11" l="1"/>
</calcChain>
</file>

<file path=xl/comments1.xml><?xml version="1.0" encoding="utf-8"?>
<comments xmlns="http://schemas.openxmlformats.org/spreadsheetml/2006/main">
  <authors>
    <author>User</author>
  </authors>
  <commentList>
    <comment ref="H55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ข้าราชการ</t>
        </r>
      </text>
    </comment>
    <comment ref="I55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ลูกจ้าง</t>
        </r>
      </text>
    </comment>
    <comment ref="L55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ข้าราชการ</t>
        </r>
      </text>
    </comment>
    <comment ref="M55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ลูกจ้าง</t>
        </r>
      </text>
    </comment>
  </commentList>
</comments>
</file>

<file path=xl/sharedStrings.xml><?xml version="1.0" encoding="utf-8"?>
<sst xmlns="http://schemas.openxmlformats.org/spreadsheetml/2006/main" count="562" uniqueCount="337">
  <si>
    <t>องค์การบริหารส่วนตำบลขนาบนาก  อำเภอปากพนัง  จังหวัดนครศรีธรรมราช</t>
  </si>
  <si>
    <t>รายรับจริง-รายจ่ายจริง รอบ 3 เดือน</t>
  </si>
  <si>
    <t>รายการ</t>
  </si>
  <si>
    <t>รหัสบัญชี</t>
  </si>
  <si>
    <t>ประมาณการ</t>
  </si>
  <si>
    <t>รับจริง</t>
  </si>
  <si>
    <t xml:space="preserve">      1.  ภาษีบำรุงท้องที่</t>
  </si>
  <si>
    <t xml:space="preserve">      2.  ภาษีโรงเรือนและที่ดิน</t>
  </si>
  <si>
    <t xml:space="preserve">      3.  ภาษีป้าย</t>
  </si>
  <si>
    <t>รวม</t>
  </si>
  <si>
    <t>หมวดภาษีจัดสรร</t>
  </si>
  <si>
    <t xml:space="preserve"> </t>
  </si>
  <si>
    <t xml:space="preserve">รวม </t>
  </si>
  <si>
    <t>จ่ายจริง</t>
  </si>
  <si>
    <t>แผนงานบริหารงานทั่วไป</t>
  </si>
  <si>
    <t>งานบริหารทั่วไป</t>
  </si>
  <si>
    <t>งบบุคลากร</t>
  </si>
  <si>
    <t>1. หมวดเงินเดือน</t>
  </si>
  <si>
    <t xml:space="preserve"> เงินเดือน(ฝ่ายการเมือง)</t>
  </si>
  <si>
    <t>1. เงินเดือนนายก/รองนายก อบต.</t>
  </si>
  <si>
    <t>2. เงินค่าตอบแทนประจำตำแหน่งนายก/รองนายก อบต.</t>
  </si>
  <si>
    <t>3. เงินค่าตอบแทนพิเศษนายก/รองนายก อบต.</t>
  </si>
  <si>
    <t>4. เงินค่าตอบแทนเลขานุการ/ที่ปรึกษานายก</t>
  </si>
  <si>
    <t>5. เงินค่าตอบแทนสมาชิกสภา</t>
  </si>
  <si>
    <t xml:space="preserve"> เงินเดือน(ฝ่ายประจำ)</t>
  </si>
  <si>
    <t>2. เงินประจำตำแหน่ง</t>
  </si>
  <si>
    <t>2. เงินเพิ่มต่าง ๆ ของพนักงานจ้าง</t>
  </si>
  <si>
    <t>หมวดค่าตอบแทนใช้สอย และวัสดุ</t>
  </si>
  <si>
    <t>ค่าตอบแทน</t>
  </si>
  <si>
    <t>1. ค่าตอบแทนผู้ปฎิบัติราชการอันเป็นประโยชน์แก่ อปท.</t>
  </si>
  <si>
    <t>2. ค่าเบี้ยประชุม</t>
  </si>
  <si>
    <t>3. ค่าตอบแทนการปฎิบัติงานนอกเวลาราชการ</t>
  </si>
  <si>
    <t>4. ค่าเช่าบ้าน</t>
  </si>
  <si>
    <t>5. เงินช่วยเหลือการศึกษาบุตร</t>
  </si>
  <si>
    <t>ค่าใช้สอย</t>
  </si>
  <si>
    <t>1.รายจ่ายเพื่อให้ได้มาซึ่งบริการ</t>
  </si>
  <si>
    <t>2.รายจ่ายเกี่ยวกับการรับรองและพิธีการ</t>
  </si>
  <si>
    <t>3.รายจ่ายเกี่ยวเนื่องกับการปฎิบัติราชการที่ไม่เข้าลักษณะรายจ่ายหมวดอื่น</t>
  </si>
  <si>
    <t>4. ค่าบำรุงรักษาและซ่อมแซม</t>
  </si>
  <si>
    <t>ค่าวัสดุ</t>
  </si>
  <si>
    <t>1. วัสดุสำนักงาน</t>
  </si>
  <si>
    <t>7.วัสดุคอมพิวเตอร์</t>
  </si>
  <si>
    <t>ค่าสาธารณูปโภค</t>
  </si>
  <si>
    <t>1. ค่าไฟฟ้า</t>
  </si>
  <si>
    <t>2. ค่าบริการโทรศัพท์</t>
  </si>
  <si>
    <t>3. ค่าบริการไปรษณีย์</t>
  </si>
  <si>
    <t>4. ค่าบริการสื่อสารและโทรคมนาคม</t>
  </si>
  <si>
    <t>ค่าครุภัณฑ์</t>
  </si>
  <si>
    <t>ค่าที่ดินและสิ่งก่อสร้าง</t>
  </si>
  <si>
    <t>เงินอุดหนุน</t>
  </si>
  <si>
    <t xml:space="preserve">  1.1 อุดหนุนโครงการขอรับเงินงบประมาณสนับสนุนศูนย์รวมข้อมูลข่าวสารจัดซื้อฯ</t>
  </si>
  <si>
    <t>รวมงานบริหารทั่วไป</t>
  </si>
  <si>
    <t>รายจ่ายอื่น</t>
  </si>
  <si>
    <t>งานบริหารงานคลัง</t>
  </si>
  <si>
    <t>งบบุคคลกร</t>
  </si>
  <si>
    <t>เงินเดือน(ฝ่ายประจำ)</t>
  </si>
  <si>
    <t>1. เงินเดือนพนักงาน</t>
  </si>
  <si>
    <t>3. ค่าเช่าบ้าน</t>
  </si>
  <si>
    <t>4. เงินช่วยเหลือการศึกษาบุตร</t>
  </si>
  <si>
    <t>1. รายจ่ายเพื่อให้ได้มาซึ่งบริการ</t>
  </si>
  <si>
    <t>2.รายจ่ายเกี่ยวเนื่องกับการปฎิบัติราชการที่ไม่เข้าลักษณะรายจ่ายหมวดอื่น</t>
  </si>
  <si>
    <t>3. ค่าบำรุงรักษาและซ่อมแซม</t>
  </si>
  <si>
    <t>2. วัสดุคอมพิวเตอร์</t>
  </si>
  <si>
    <t>งบลงทุน</t>
  </si>
  <si>
    <t>รวมงานบริหารงานคลัง</t>
  </si>
  <si>
    <t>รวมแผนงานบริหารงานทั่วไป</t>
  </si>
  <si>
    <t>แผนงานการรักษาความสงบภายใน</t>
  </si>
  <si>
    <t>งานป้องกันภัยฝ่ายพลเรือนและระงับอัคคีภัย</t>
  </si>
  <si>
    <t>รวมงานป้องกันภัยฝ่ายพลเรือนและระงัยอัคคีภัย</t>
  </si>
  <si>
    <t>รวมแผนงานการรักษาความสงบภายใน</t>
  </si>
  <si>
    <t>แผนงานการศึกษา</t>
  </si>
  <si>
    <t>งานบริหารทั่วไปเกี่ยวกับการศึกษา</t>
  </si>
  <si>
    <t>2. ค่าตอบแทนการปฎิบัติงานนอกเวลาราชการ</t>
  </si>
  <si>
    <t>2. รายจ่ายเกี่ยวเนื่องกับการปฎิบัติราชการที่ไม่เข้าลักษณะรายจ่ายหมวดอื่น</t>
  </si>
  <si>
    <t>รวมงานบริหารทั่วไปเกี่ยวกับการศึกษา</t>
  </si>
  <si>
    <t>งานระดับก่อนวัยเรียนและประถมศึกษา</t>
  </si>
  <si>
    <t>1. รายจ่ายเกี่ยวเนื่องกับการปฎิบัติราชการที่ไม่เข้าลักษณะรายจ่ายหมวดอื่น</t>
  </si>
  <si>
    <t>1. ค่าวัสดุอาหารเสริม(นม)</t>
  </si>
  <si>
    <t>งบเงินอุดหนุน</t>
  </si>
  <si>
    <t>รวมแผนงานการศึกษา</t>
  </si>
  <si>
    <t>แผนงานสังคมสงเคราะห์</t>
  </si>
  <si>
    <t>งานบริหารทั่วไปเกี่ยวกับสังคมสงเคราะห์</t>
  </si>
  <si>
    <t>รวมงานบริหารทั่วไปเกี่ยวกับสังคมสงเคราะห์</t>
  </si>
  <si>
    <t>รวมแผนงานสังคมสงเคราะห์</t>
  </si>
  <si>
    <t>แผนงานเคหะและชุมชน</t>
  </si>
  <si>
    <t>งานบริหารทั่วไปเกี่ยวกับเคหะและชุมชน</t>
  </si>
  <si>
    <t>1.เงินเดือนพนักงาน</t>
  </si>
  <si>
    <t>2. รายจ่ายเกี่ยวเนื่องกับการปฏิบัติราชการที่ไม่เข้าลักษณะรายจ่ายหมวดอื่น</t>
  </si>
  <si>
    <t>4. วัสดุคอมพิวเตอร์</t>
  </si>
  <si>
    <t>รวมงานบริหารทั่วไปเกี่ยวกับเคหะและชุมชน</t>
  </si>
  <si>
    <t>งานไฟฟ้าและถนน</t>
  </si>
  <si>
    <t>รวมงานไฟฟ้าและถนน</t>
  </si>
  <si>
    <t>รวมแผนงานเคหะและชุมชน</t>
  </si>
  <si>
    <t>แผนงานสร้างความเข้มแข็งของชุมชน</t>
  </si>
  <si>
    <t>งานส่งเสริมและสนับสนุนความเข้มแข็งชุมชน</t>
  </si>
  <si>
    <t>1.รายจ่ายเกี่ยวเนื่องกับการปฎิบัติราชการที่ไม่เข้าลักษณะรายจ่ายหมวดอื่น</t>
  </si>
  <si>
    <t>รวมงานส่งเสริมและสนับสนุนความเข้มแข็งชุมชน</t>
  </si>
  <si>
    <t>รวมแผนงานสร้างความเข้มแข็งของชุมชน</t>
  </si>
  <si>
    <t>แผนงานการศาสนาวัฒนธรรมและนันทนาการ</t>
  </si>
  <si>
    <t>งานกีฬาและนันทนาการ</t>
  </si>
  <si>
    <t>รวมงานกีฬาและนันทนาการ</t>
  </si>
  <si>
    <t>1.เงินอุดหนุนส่วนราชการ</t>
  </si>
  <si>
    <t>รวมแผนงานการศาสนาวัฒนธรรมและนันทนาการ</t>
  </si>
  <si>
    <t>แผนงานการเกษตร</t>
  </si>
  <si>
    <t>รวมแผนงานเกษตร</t>
  </si>
  <si>
    <t>แผนงานการพาณิชย์</t>
  </si>
  <si>
    <t>งานกิจการประปา</t>
  </si>
  <si>
    <t>1. ค่าตอบแทนพนักงานจ้าง</t>
  </si>
  <si>
    <t>1.ค่าตอบแทนผู้ปฎิบัติราชการอันเป็นประโยชน์แก่ อปท.</t>
  </si>
  <si>
    <t>1.วัสดุก่อสร้าง</t>
  </si>
  <si>
    <t>1.ค่าไฟฟ้า</t>
  </si>
  <si>
    <t>รวมงานกิจการประปา</t>
  </si>
  <si>
    <t>รวมแผนงานการพาณิชย์</t>
  </si>
  <si>
    <t>แผนงานงบกลาง</t>
  </si>
  <si>
    <t>งานงบกลาง</t>
  </si>
  <si>
    <t>งบกลาง</t>
  </si>
  <si>
    <t>รวมงานงบกลาง</t>
  </si>
  <si>
    <t>รวมแผนงานงบกลาง</t>
  </si>
  <si>
    <t>รวมทั้งสิ้นทุกแผนงาน</t>
  </si>
  <si>
    <t xml:space="preserve">  2.3 อุดหนุนโครงการงานรัฐพิธี(พระปิยะมหาราชเจ้า) </t>
  </si>
  <si>
    <t xml:space="preserve">  2.2 อุดหนุนโครงการจัดงานพระราชพิธี(12 สิงหามหาราชินี)</t>
  </si>
  <si>
    <t>4. เงินเพิ่มต่าง ๆ ของพนักงานจ้าง</t>
  </si>
  <si>
    <t>5. เงินอื่นๆ</t>
  </si>
  <si>
    <t xml:space="preserve">   3.2 ค่าธรรมเนียมและค่าลงทะเบียน</t>
  </si>
  <si>
    <t xml:space="preserve">   3.1 ค่าใช้จ่ายในการเดินทางไปราชการ </t>
  </si>
  <si>
    <t xml:space="preserve">   3.5 โครงการเลือกตั้งผู้บริหารท้องถิ่นและสมาชิกสภาท้องถิ่น</t>
  </si>
  <si>
    <t xml:space="preserve">   3.6 โครงการเสริมสร้างคุณธรรมจริยธรรมและพัฒนาคุณภาพชีวิตผู้บริหารฯ</t>
  </si>
  <si>
    <t>1.ครุภัณฑ์สำนักงาน</t>
  </si>
  <si>
    <t>1.วัสดุสำนักงาน</t>
  </si>
  <si>
    <t>2.วัสดุไฟฟ้าและวิทยุ</t>
  </si>
  <si>
    <t>3.วัสดุงานบ้านงานครัว</t>
  </si>
  <si>
    <t>4.วัสดุยานพาหนะและขนส่ง</t>
  </si>
  <si>
    <t>5.วัสดุเชื้อเพลิงและหล่อลื่น</t>
  </si>
  <si>
    <t>6.วัสดุโฆษณาและเผยแพร่</t>
  </si>
  <si>
    <t xml:space="preserve">    2.2 ค่าธรรมเนียมและค่าลงทะเบียน</t>
  </si>
  <si>
    <t xml:space="preserve">    2.1 ค่าใช้จ่ายในการเดินทางไปราชการ</t>
  </si>
  <si>
    <t>1. รายจ่ายที่เกี่ยวเนื่องกับการปฎิบัติราชการที่ไม่เข้าลักษณะรายจ่ายหมวดอื่น</t>
  </si>
  <si>
    <t xml:space="preserve">   2.2 ค่าธรรมเนียมและค่าลงทะเบียน</t>
  </si>
  <si>
    <t xml:space="preserve">    1.2 ค่าธรรมเนียมและค่าลงทะเบียน</t>
  </si>
  <si>
    <t xml:space="preserve">    1.1 ค่าใช้จ่ายในการเดินทางไปราชการ</t>
  </si>
  <si>
    <t>งานสวัสดิการสังคมและสังคมสงเคราะห์</t>
  </si>
  <si>
    <t>งบดำเนินงาน</t>
  </si>
  <si>
    <t xml:space="preserve">  1.2 โครงการพัฒนาศักยภาพผู้สูงอายุ พิการ ด้อยโอกาส ภายในตำบล</t>
  </si>
  <si>
    <t xml:space="preserve">  1.4 โครงการแสดงออกทางศิลปะและวัฒนธรรมในผู้สูงอายุ</t>
  </si>
  <si>
    <t>รวมงานสวัสดิการสังคมและสังคมสงเคราะห์</t>
  </si>
  <si>
    <t>4. เงินเพิ่มต่างๆ ของพนักงานจ้าง</t>
  </si>
  <si>
    <t>2. วัสดุก่อสร้าง</t>
  </si>
  <si>
    <t>3.วัสดุเชื้อเพลิงและหล่อลื่น</t>
  </si>
  <si>
    <t xml:space="preserve">  2.1 เครื่องสูบน้ำแบบจมน้ำขนาด 2 แรงม้า</t>
  </si>
  <si>
    <t>1. ค่าก่อสร้างสาธารณูปโภค</t>
  </si>
  <si>
    <t xml:space="preserve">  1.3 โครงการยกระดับมาตรฐานสินค้าป่าจาก</t>
  </si>
  <si>
    <t xml:space="preserve">  1.3โครงการจัดส่งนักกีฬา เด็ก เยาวชน และประชาชน เข้าร่วมแข่งขัน</t>
  </si>
  <si>
    <t xml:space="preserve">  1.1 โครงการแข่งขันกีฬา-กรีฑาของโรงเรียนในตำบลและระหว่างตำบล</t>
  </si>
  <si>
    <t>งานวิชาการวางแผนและส่งเสริมการท่องเที่ยว</t>
  </si>
  <si>
    <t>งานส่งเสริมการเกษตร</t>
  </si>
  <si>
    <t>รวมงานวิชาการวางแผนและส่งเสริมการท่องเที่ยว</t>
  </si>
  <si>
    <t xml:space="preserve">   1.1 โรงเรียนวัดขนาบนาก</t>
  </si>
  <si>
    <t xml:space="preserve">   1.2 โรงเรียนวัดโคกมะม่วง</t>
  </si>
  <si>
    <t xml:space="preserve">   1.3 โรงเรียนบ้านนำทรัพย์</t>
  </si>
  <si>
    <t xml:space="preserve">   1.4 โรงเรียนบ้านบางตะลุมพอ</t>
  </si>
  <si>
    <t xml:space="preserve">                  </t>
  </si>
  <si>
    <t xml:space="preserve">   (นางรัชฎาภรณ์  จันแก้ว)                 (นางเสนอ  ตรีจุ้ย)                          (นายณัฏภัทร  อ่อนศรีทอง)    </t>
  </si>
  <si>
    <t xml:space="preserve">                           ผู้อำนวยการกองคลัง            ปลัดองค์การบริหารส่วนตำบล       นายกองค์การบริหารส่วนตำบลขนาบนาก</t>
  </si>
  <si>
    <t xml:space="preserve">    1.3.1 ค่าใช้จ่ายในการพัฒนาครูผู้ดูแลเด็ก</t>
  </si>
  <si>
    <t xml:space="preserve">    1.3.2 อาหารกลางวันเด็ก ศพด.</t>
  </si>
  <si>
    <t xml:space="preserve">                       รวมเงินรายรับและเงินอุดหนุนทั่วไประบุวัตถุประสงค์ทั้งสิ้น</t>
  </si>
  <si>
    <t>1.วัสดุการเกษตร</t>
  </si>
  <si>
    <t>รวมงานส่งเสริมการเกษตร</t>
  </si>
  <si>
    <t>3. ค่าตอบแทนพนักงานจ้าง</t>
  </si>
  <si>
    <t xml:space="preserve">   3.3 โครงการจัดงานวันท้องถิ่นไทย</t>
  </si>
  <si>
    <t xml:space="preserve">   3.4 โครงการบริหารจัดการขยะในชุมชน</t>
  </si>
  <si>
    <t xml:space="preserve">   3.5 โครงการจัดการประชาสัมพันธ์กิจกรรมของอบต.</t>
  </si>
  <si>
    <t xml:space="preserve">   3.6 โครงการพัฒนาศักยภาพบุคลากร อบต.ขนาบนาก</t>
  </si>
  <si>
    <t>1.ครุภัณฑ์คอมพิวเตอร์</t>
  </si>
  <si>
    <t>งบรายจ่ายอื่น</t>
  </si>
  <si>
    <t>1.โครงการติดตามประเมินผลตามหลักเกณฑ์การบริหารจัดการที่ดี</t>
  </si>
  <si>
    <t>2. เงินอุดหนุนส่วนราชการ</t>
  </si>
  <si>
    <t>1.เงินอุดหนุนองค์กรปกครองส่วนท้องถิ่น</t>
  </si>
  <si>
    <t xml:space="preserve">  2.3 อุดหนุนโครงการงานราชพิธี(รัชกาลที่ 10) </t>
  </si>
  <si>
    <t xml:space="preserve">  2.3 อุดหนุนโครงการงานวันสวรรคต(รัชกาลที่ 9) </t>
  </si>
  <si>
    <t xml:space="preserve">    2.4 โครงการปรับปรุงแผนที่ภาษีและทะเบียนทรัพย์สิน</t>
  </si>
  <si>
    <t xml:space="preserve">    2.5 ค่าบำรุงรักษาและซ่อมแซม</t>
  </si>
  <si>
    <t>1. ครุภัณฑ์คอมพิวเตอร์</t>
  </si>
  <si>
    <t>1.1 เครื่องคอมพิวเตอร์สำหรับประมวลผล</t>
  </si>
  <si>
    <t>1.2 เครื่องสำรองไฟฟ้า</t>
  </si>
  <si>
    <t xml:space="preserve">    2.3 โครงการประชาสัมพันธ์การเสียภาษี</t>
  </si>
  <si>
    <t>1. ค่าบริการไปรษณีย์</t>
  </si>
  <si>
    <t xml:space="preserve">    1.1 โครงการรณรงค์ป้องกันและลดอุบัติเหตุทางถนนในช่วงเทศกาลสำคัญ</t>
  </si>
  <si>
    <t xml:space="preserve">    1.2 โครงการเสริมสร้างศักยภาพชุมชนด้านการป้องกันและบรรเทาสาธารณภัย</t>
  </si>
  <si>
    <t xml:space="preserve">  1.1 โครงการจัดงานวันเด็กแห่งชาติ</t>
  </si>
  <si>
    <t xml:space="preserve">    1.3.3 ค่าจัดการเรียนการสอนของศพด.</t>
  </si>
  <si>
    <t xml:space="preserve">  1.2 โครงการทัศนะศึกษาแหล่งเรียนรู้นอกสถานที่</t>
  </si>
  <si>
    <t xml:space="preserve">  1.3 โครงการสนับสนุนค่าใช้จ่ายการบริหารสถานศึกษา</t>
  </si>
  <si>
    <t xml:space="preserve">  1.1 ป้ายประชาสัมพันธ์กิจกรรมของ ศพด.</t>
  </si>
  <si>
    <t xml:space="preserve">  1.2 ป้ายศูนย์พัฒนาเด็กเล็ก จำนวน 2 ศูนย์</t>
  </si>
  <si>
    <t>1.อาคารต่างๆ</t>
  </si>
  <si>
    <t xml:space="preserve"> 1.2 โครงการปรับปรุงต่อเติมหลังคาเมทัลชีท ศพด.อบต.ขนาบนาก</t>
  </si>
  <si>
    <t xml:space="preserve"> 1.1 โครงการก่อสร้างเสาธงชาติ ศพด.อบต.ขนาบนาก</t>
  </si>
  <si>
    <t xml:space="preserve"> เงินอุดหนุนส่วนราชการ</t>
  </si>
  <si>
    <t xml:space="preserve">   2.4 โรงเรียนบ้านบางตะลุมพอ</t>
  </si>
  <si>
    <t xml:space="preserve">   2.1 โรงเรียนวัดขนาบนาก</t>
  </si>
  <si>
    <t xml:space="preserve">   2.2 โรงเรียนวัดโคกมะม่วง</t>
  </si>
  <si>
    <t xml:space="preserve">   2.3 โรงเรียนบ้านนำทรัพย์</t>
  </si>
  <si>
    <t>3. อุดหนุนโครงการอาหารกลางวัน</t>
  </si>
  <si>
    <t>1. อุดหนุนโครงการค่ายจริยธรรมนักเรียน</t>
  </si>
  <si>
    <t>2. อุดหนุนโครงการค่ายพัฒนาผู้นำเยาวชน</t>
  </si>
  <si>
    <t xml:space="preserve">   3.1 โรงเรียนวัดขนาบนาก</t>
  </si>
  <si>
    <t xml:space="preserve">   3.3 โรงเรียนบ้านนำทรัพย์</t>
  </si>
  <si>
    <t xml:space="preserve">   3.4 โรงเรียนบ้านบางตะลุมพอ</t>
  </si>
  <si>
    <t xml:space="preserve">   3.2 โรงเรียนวัดโคกมะม่วง</t>
  </si>
  <si>
    <t>แผนงานสาธารณสุข</t>
  </si>
  <si>
    <t>งานบริหารสาธารณสุขและงานสาธารณสุขอื่น</t>
  </si>
  <si>
    <t xml:space="preserve">  1.1 โครงการสัตว์ปลอดโรค คนปลอดภัย จากโรคพิษสุนัขบ้า</t>
  </si>
  <si>
    <t>รวมงานบริหารสาธารณสุขและงานสาธารณสุขอื่น</t>
  </si>
  <si>
    <t xml:space="preserve">  1.1 โครงการป้องกันและแก้ไขปัญหาความรุนแรงฯ</t>
  </si>
  <si>
    <t xml:space="preserve">  1.3 โครงการส่งเสริมอาชีพผู้สูงอายุ</t>
  </si>
  <si>
    <t>1.ครุภัณฑ์การเกษตร</t>
  </si>
  <si>
    <t xml:space="preserve"> 1.4 โครงการติดตั้งชุดโคมไฟฟ้าสาธารณะ ม.8 </t>
  </si>
  <si>
    <t xml:space="preserve"> 1.3 โครงการก่อขุดลอกคูระบายน้ำถนนทางหลวงชนบทปากพนัง-หัวไทร ม.9</t>
  </si>
  <si>
    <t xml:space="preserve"> 1.2 โครงการก่อสร้างถนน คสล.สายสะพานตีนติก-บ้านนายเอื้อน ม.6</t>
  </si>
  <si>
    <t xml:space="preserve"> 1.1 โครงการก่อสร้างถนน คสล.สายจากแยกบ้านหัวดอน-สะพานบ้านดอนชายโข้ ม.10</t>
  </si>
  <si>
    <t xml:space="preserve"> 1.5 โครงการบุกเบิกถนนสายบ้านตีนวัดขนาบนาก ม.1</t>
  </si>
  <si>
    <t>1.6 โครงการปรับปรุงซ่อมแซมถนนสายบ้านนายเจียม-ถนนพนังกั้นน้ำเค็ม</t>
  </si>
  <si>
    <t xml:space="preserve"> เงินอุดหนุน</t>
  </si>
  <si>
    <t xml:space="preserve"> 1.เงินอุดหนุนส่วนราชการ</t>
  </si>
  <si>
    <t xml:space="preserve"> 1.1 โครงการขยายเขตระบบจำหน่ายสายพาดสายไฟฟ้าสาธารณะ</t>
  </si>
  <si>
    <t xml:space="preserve">  1.1 โครงการจัดทำแผนพัฒนา อบต.</t>
  </si>
  <si>
    <t xml:space="preserve">  1.4 โครงการส่งเสริมอาชีพให้แก่ประชาชนในตำบลขนาบนาก</t>
  </si>
  <si>
    <t xml:space="preserve">  1.5 โครงการอบรมหลักสูตรด้านกฎหมาย ระเบียบที่เกี่ยวข้องกับ อปท</t>
  </si>
  <si>
    <t xml:space="preserve">  1.2 โครงการจ้างแรงงานประชาชนผู้มีรายได้น้อย</t>
  </si>
  <si>
    <t xml:space="preserve">  1.2 โครงการแข่งขันกีฬา-กรีฑาภายในตำบลขนาบนาก</t>
  </si>
  <si>
    <t xml:space="preserve">  1.1 โครงการจัดงานแข่งขันเรือเพียว</t>
  </si>
  <si>
    <t xml:space="preserve">  1.4โครงการจัดงานวันสำคัญต่างๆ ของทางราชการ</t>
  </si>
  <si>
    <t xml:space="preserve">  1.2โครงการจัดงานประเพณี"ลอยกระทง"</t>
  </si>
  <si>
    <t xml:space="preserve">  1.3 โครงการจัดงานวันกตัญญูและรดน้ำผู้สูงอายุ</t>
  </si>
  <si>
    <t xml:space="preserve">  1.5 โครงการจัดงานสำคัญทางพระพุทธศาสนาและวันเข้าพรรษา</t>
  </si>
  <si>
    <t xml:space="preserve">  1.6 โครงการฝึกอบรมผู้นำพิธีกรรมทางศาสนา</t>
  </si>
  <si>
    <t xml:space="preserve">  1.7 โครงการสืบสานภูมิปัญญาท้องถิ่น</t>
  </si>
  <si>
    <t xml:space="preserve">   1.1 อุดหนุนโครงการกิจกรรมแห่หมรับวันงานเดือนสิบ</t>
  </si>
  <si>
    <t xml:space="preserve">   1.2 อุดหนุนโครงการจัดงานประเพณีมาฆบูชาแห่ผ้าขึ้นธาตุ</t>
  </si>
  <si>
    <t>2.เงินอุดหนุนกิจกรรมที่เป็นสาธารณะประโยชน์</t>
  </si>
  <si>
    <t xml:space="preserve">  1.1โครงการท่องเที่ยวเชิงอนุรักษ์</t>
  </si>
  <si>
    <t xml:space="preserve"> 1.2 โครงการพัฒนาศักยภาพศูนย์ถ่ายทอดเทคโนโลยีการเกษตรประจำตำบล</t>
  </si>
  <si>
    <t xml:space="preserve"> 1.1 โครงการปลูกต้นไม้เฉลิมพระเกียรติ</t>
  </si>
  <si>
    <t>2.เบี้ยยังชีพผู้สูงอายุ</t>
  </si>
  <si>
    <t xml:space="preserve"> 1.3 โครงการอนุรักษ์พันธุกรรมพืชอันเนื่องมาจากพระราชดำริ</t>
  </si>
  <si>
    <t>1.เงินสมทบกองทุนประกันสังคม</t>
  </si>
  <si>
    <t>3.เบี้ยยังชพคนพิการ</t>
  </si>
  <si>
    <t>4.เบี้ยยังชีพผู้ป่วยเอดส์</t>
  </si>
  <si>
    <t>5.สำรองจ่าย</t>
  </si>
  <si>
    <t>6.รายจ่ายตามข้อผูกพันสมทบกองทุนระบบหลักประกันสุขภาพ</t>
  </si>
  <si>
    <t>7.เงินสมทบกองทุนบำเหน็จบำนาญข้าราชการส่วนท้องถิ่น</t>
  </si>
  <si>
    <t>1/61+50000</t>
  </si>
  <si>
    <t>1/61 -50000</t>
  </si>
  <si>
    <t>2/61+50000</t>
  </si>
  <si>
    <t>2/61-50000</t>
  </si>
  <si>
    <t>คตท</t>
  </si>
  <si>
    <t>งด</t>
  </si>
  <si>
    <t>การเมือง</t>
  </si>
  <si>
    <t>วัสดุ</t>
  </si>
  <si>
    <t>ใช้สอย</t>
  </si>
  <si>
    <t>สาธา</t>
  </si>
  <si>
    <t>ครุภัณ</t>
  </si>
  <si>
    <t>ที่ดิน</t>
  </si>
  <si>
    <t>อื่นๆ</t>
  </si>
  <si>
    <t>อุดหนุน</t>
  </si>
  <si>
    <t>3/61 +3450</t>
  </si>
  <si>
    <t>3/61 -3450</t>
  </si>
  <si>
    <t>4/61 50000</t>
  </si>
  <si>
    <t>4/61- 90000</t>
  </si>
  <si>
    <t>4/61 +40000</t>
  </si>
  <si>
    <t>4/61  -40000</t>
  </si>
  <si>
    <t>5/61+25000</t>
  </si>
  <si>
    <t>4/61 +35000</t>
  </si>
  <si>
    <t>4/61 +20000</t>
  </si>
  <si>
    <t>5/61-50000</t>
  </si>
  <si>
    <t>หมวดค่าธรรมเนียม ค่าปรับและใบอนุญาต</t>
  </si>
  <si>
    <t xml:space="preserve">      2.  ภาษีสรรพสามิต</t>
  </si>
  <si>
    <t xml:space="preserve">      3.  ภาษีมูลค่าเพิ่ม ตาม พรบ.กำหนดแผน</t>
  </si>
  <si>
    <t xml:space="preserve">      4.  ภาษีมูลค่าเพิ่ม ตาม พรบ.จัดสรรรายได้</t>
  </si>
  <si>
    <t xml:space="preserve">      5.  ภาษีธุรกิจเฉพาะ</t>
  </si>
  <si>
    <t xml:space="preserve">      6.  ภาษีและค่าธรรมเนียมรถยนต์และล้อเลื่อน</t>
  </si>
  <si>
    <t xml:space="preserve">      7.  ค่าธรรมเนียมจดทะเบียนสิทธิและนิติกรรมที่ดิน</t>
  </si>
  <si>
    <t xml:space="preserve">      1.  ภาษีสุรา</t>
  </si>
  <si>
    <t>หมวดภาษีอากร</t>
  </si>
  <si>
    <t xml:space="preserve">      8.  ค่าภาคหลวงแร่</t>
  </si>
  <si>
    <t xml:space="preserve">      9.  ค่าภาคหลวงปิโตรเลียม</t>
  </si>
  <si>
    <t xml:space="preserve">      10.  ค่าอากรประทานบัตรและอาชญาบัตรประมง</t>
  </si>
  <si>
    <t xml:space="preserve">      1. ค่าธรรมเนียมเกี่ยวกับการควบคุมอาคาร</t>
  </si>
  <si>
    <t xml:space="preserve">      3. ค่าธรรมเนียมเกี่ยวกับใบอนุญาตการพนัน</t>
  </si>
  <si>
    <t xml:space="preserve">      4. ค่าปรับผู้กระทำผิดกฎหมายจราจรทางบก</t>
  </si>
  <si>
    <t xml:space="preserve">      7. ค่าใบอนุญาติอื่น ๆ</t>
  </si>
  <si>
    <t xml:space="preserve">      2. ค่าใบอนุญาตเกี่ยวกับการควบคุมอาคาร</t>
  </si>
  <si>
    <t xml:space="preserve">      6. ค่าธรรมเนียมจดทะเบียนพาณิชย์</t>
  </si>
  <si>
    <t xml:space="preserve">      5. ค่าปรับผู้กระทำผิดสัญญาจ้าง</t>
  </si>
  <si>
    <t xml:space="preserve">      8. ค่าธรรมเนียมอื่น ๆ</t>
  </si>
  <si>
    <t>หมวดรายได้จากทรัพย์สิน</t>
  </si>
  <si>
    <t>หมวดรายได้จากสาธารณูปโภคและการพาณิชย์</t>
  </si>
  <si>
    <t xml:space="preserve">     2. รายได้เบ็ดเตล็ดอื่น ๆ</t>
  </si>
  <si>
    <t>หมวดรายได้จากทุน</t>
  </si>
  <si>
    <t>หมวดเงินอุดหนุน</t>
  </si>
  <si>
    <t xml:space="preserve">    1. เงินอุดหนุนทั่วไป</t>
  </si>
  <si>
    <t xml:space="preserve">     1. ค่าขายทอดตลาดทรัพย์สิน</t>
  </si>
  <si>
    <t xml:space="preserve">     1. ดอกเบี้ยเงินฝากธนาคาร</t>
  </si>
  <si>
    <t xml:space="preserve">     1. รายได้จากค่าสาธารณูปโภคและการพาณิชย์</t>
  </si>
  <si>
    <t xml:space="preserve">     2. รายได้จากค่าสาธารณูปโภคอื่น ๆ </t>
  </si>
  <si>
    <t xml:space="preserve">     1. ค่าขายแบบแปลน</t>
  </si>
  <si>
    <t>หมวดรายได้เบ็ดเตล็ด</t>
  </si>
  <si>
    <t>2. เงินเพิ่มต่างๆของพนักงาน</t>
  </si>
  <si>
    <t xml:space="preserve">   2.1 ค่าใช้จ่ายในการเดินทางไปราชการ</t>
  </si>
  <si>
    <t xml:space="preserve">   2.1 โครงการประเพณีชักพระ</t>
  </si>
  <si>
    <t>5. เงินเพิ่มต่างๆ ของพนักงาน</t>
  </si>
  <si>
    <t>รวมแผนงานสาธารณสุข</t>
  </si>
  <si>
    <t>1.1วัสดุวิทยาศาสตร์หรือการแพทย์</t>
  </si>
  <si>
    <t>งานบริการสาธารณสุขและงานสาธารณสุข</t>
  </si>
  <si>
    <t>1.1 เงินอุดหนุนกิจการที่เป็นประสาธารณะประโยชน์</t>
  </si>
  <si>
    <t xml:space="preserve">     11. ภาษีจัดสรรอื่นๆ</t>
  </si>
  <si>
    <t>2.ครุภัณฑ์สำนักงาน</t>
  </si>
  <si>
    <t>3.ครุภัณฑ์ไฟฟ้าและวิทยุ</t>
  </si>
  <si>
    <t>4.ครุภัณฑ์ยานพาหนะและขนส่ง</t>
  </si>
  <si>
    <t>9/61-50000</t>
  </si>
  <si>
    <t>9/61-25000</t>
  </si>
  <si>
    <t>2.รายจ่ายเพื่อให้ได้มาซึ่งบริการ</t>
  </si>
  <si>
    <t>9/61+25,000+10700</t>
  </si>
  <si>
    <t>9/61-4300</t>
  </si>
  <si>
    <t>9/61+4300</t>
  </si>
  <si>
    <t>9/61-38000</t>
  </si>
  <si>
    <t>9/61+38000</t>
  </si>
  <si>
    <t>9/61-4100</t>
  </si>
  <si>
    <t>9/61+4100</t>
  </si>
  <si>
    <t>9/2561+20000</t>
  </si>
  <si>
    <t>9/61+30000</t>
  </si>
  <si>
    <t>9/61-10000</t>
  </si>
  <si>
    <t xml:space="preserve">                          ผู้อำนวยการกองคลัง            ปลัดองค์การบริหารส่วนตำบล         นายกองค์การบริหารส่วนตำบลขนาบนาก</t>
  </si>
  <si>
    <t xml:space="preserve">                        (นางรัชฎาภรณ์  จันแก้ว)                 (นางเสนอ  ตรีจุ้ย)                        (นายณัฏภัทร  อ่อนศรีทอง)    </t>
  </si>
  <si>
    <t>ตั้งแต่วันที่ 31  ตุลาคม 2561 - 30  กันยายน 2561</t>
  </si>
  <si>
    <t xml:space="preserve">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</si>
</sst>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.00_-;\-* #,##0.00_-;_-* &quot;-&quot;_-;_-@_-"/>
  </numFmts>
  <fonts count="16" x14ac:knownFonts="1">
    <font>
      <sz val="10"/>
      <name val="Arial"/>
    </font>
    <font>
      <b/>
      <sz val="14"/>
      <name val="Angsana New"/>
      <family val="1"/>
    </font>
    <font>
      <sz val="14"/>
      <name val="Angsana New"/>
      <family val="1"/>
    </font>
    <font>
      <sz val="10"/>
      <name val="Arial"/>
      <family val="2"/>
    </font>
    <font>
      <sz val="14"/>
      <color theme="1"/>
      <name val="Angsana New"/>
      <family val="1"/>
    </font>
    <font>
      <b/>
      <sz val="14"/>
      <color rgb="FFFF0000"/>
      <name val="Angsana New"/>
      <family val="1"/>
    </font>
    <font>
      <sz val="14"/>
      <color rgb="FFFF0000"/>
      <name val="Angsana New"/>
      <family val="1"/>
    </font>
    <font>
      <b/>
      <sz val="14"/>
      <color theme="3"/>
      <name val="Angsana New"/>
      <family val="1"/>
    </font>
    <font>
      <sz val="14"/>
      <color theme="3"/>
      <name val="Angsana New"/>
      <family val="1"/>
    </font>
    <font>
      <b/>
      <sz val="14"/>
      <color theme="1"/>
      <name val="Angsana New"/>
      <family val="1"/>
    </font>
    <font>
      <b/>
      <sz val="14"/>
      <color rgb="FF002060"/>
      <name val="Angsana New"/>
      <family val="1"/>
    </font>
    <font>
      <sz val="14"/>
      <color rgb="FF002060"/>
      <name val="Angsana New"/>
      <family val="1"/>
    </font>
    <font>
      <b/>
      <sz val="14"/>
      <color rgb="FF990000"/>
      <name val="Angsana New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0" tint="-0.499984740745262"/>
      <name val="Angsana New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87" fontId="3" fillId="0" borderId="0" applyFont="0" applyFill="0" applyBorder="0" applyAlignment="0" applyProtection="0"/>
    <xf numFmtId="0" fontId="3" fillId="0" borderId="0"/>
  </cellStyleXfs>
  <cellXfs count="308">
    <xf numFmtId="0" fontId="0" fillId="0" borderId="0" xfId="0"/>
    <xf numFmtId="0" fontId="2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188" fontId="2" fillId="0" borderId="7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/>
    <xf numFmtId="0" fontId="1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88" fontId="2" fillId="0" borderId="19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188" fontId="1" fillId="0" borderId="1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88" fontId="1" fillId="0" borderId="19" xfId="0" applyNumberFormat="1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center" vertical="center"/>
    </xf>
    <xf numFmtId="188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188" fontId="1" fillId="0" borderId="8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2" fillId="0" borderId="6" xfId="0" applyFont="1" applyFill="1" applyBorder="1"/>
    <xf numFmtId="188" fontId="2" fillId="0" borderId="6" xfId="0" applyNumberFormat="1" applyFont="1" applyFill="1" applyBorder="1"/>
    <xf numFmtId="188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/>
    <xf numFmtId="188" fontId="2" fillId="0" borderId="7" xfId="0" applyNumberFormat="1" applyFont="1" applyFill="1" applyBorder="1"/>
    <xf numFmtId="188" fontId="4" fillId="0" borderId="7" xfId="1" applyNumberFormat="1" applyFont="1" applyFill="1" applyBorder="1" applyAlignment="1">
      <alignment horizontal="center"/>
    </xf>
    <xf numFmtId="188" fontId="2" fillId="0" borderId="8" xfId="0" applyNumberFormat="1" applyFont="1" applyFill="1" applyBorder="1"/>
    <xf numFmtId="188" fontId="4" fillId="0" borderId="8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88" fontId="1" fillId="0" borderId="12" xfId="0" applyNumberFormat="1" applyFont="1" applyFill="1" applyBorder="1"/>
    <xf numFmtId="188" fontId="1" fillId="0" borderId="12" xfId="0" applyNumberFormat="1" applyFont="1" applyFill="1" applyBorder="1" applyAlignment="1">
      <alignment horizontal="center"/>
    </xf>
    <xf numFmtId="0" fontId="1" fillId="0" borderId="7" xfId="0" applyFont="1" applyFill="1" applyBorder="1"/>
    <xf numFmtId="188" fontId="2" fillId="0" borderId="10" xfId="0" applyNumberFormat="1" applyFont="1" applyFill="1" applyBorder="1"/>
    <xf numFmtId="188" fontId="2" fillId="0" borderId="10" xfId="0" applyNumberFormat="1" applyFont="1" applyFill="1" applyBorder="1" applyAlignment="1">
      <alignment horizontal="center"/>
    </xf>
    <xf numFmtId="188" fontId="4" fillId="0" borderId="10" xfId="0" applyNumberFormat="1" applyFont="1" applyFill="1" applyBorder="1"/>
    <xf numFmtId="188" fontId="4" fillId="0" borderId="10" xfId="0" applyNumberFormat="1" applyFont="1" applyFill="1" applyBorder="1" applyAlignment="1">
      <alignment horizontal="center"/>
    </xf>
    <xf numFmtId="188" fontId="4" fillId="0" borderId="7" xfId="0" applyNumberFormat="1" applyFont="1" applyFill="1" applyBorder="1"/>
    <xf numFmtId="188" fontId="4" fillId="0" borderId="8" xfId="0" applyNumberFormat="1" applyFont="1" applyFill="1" applyBorder="1"/>
    <xf numFmtId="188" fontId="4" fillId="0" borderId="7" xfId="0" applyNumberFormat="1" applyFont="1" applyFill="1" applyBorder="1" applyAlignment="1">
      <alignment horizontal="right"/>
    </xf>
    <xf numFmtId="188" fontId="4" fillId="0" borderId="13" xfId="0" applyNumberFormat="1" applyFont="1" applyFill="1" applyBorder="1" applyAlignment="1">
      <alignment horizontal="center"/>
    </xf>
    <xf numFmtId="188" fontId="1" fillId="0" borderId="12" xfId="0" applyNumberFormat="1" applyFont="1" applyFill="1" applyBorder="1" applyAlignment="1"/>
    <xf numFmtId="188" fontId="2" fillId="0" borderId="7" xfId="0" applyNumberFormat="1" applyFont="1" applyFill="1" applyBorder="1" applyAlignment="1">
      <alignment horizontal="right"/>
    </xf>
    <xf numFmtId="0" fontId="2" fillId="0" borderId="8" xfId="0" applyFont="1" applyFill="1" applyBorder="1"/>
    <xf numFmtId="188" fontId="2" fillId="0" borderId="8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right"/>
    </xf>
    <xf numFmtId="188" fontId="9" fillId="0" borderId="12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188" fontId="9" fillId="0" borderId="12" xfId="0" applyNumberFormat="1" applyFont="1" applyFill="1" applyBorder="1" applyAlignment="1">
      <alignment horizontal="center"/>
    </xf>
    <xf numFmtId="188" fontId="2" fillId="0" borderId="13" xfId="0" applyNumberFormat="1" applyFont="1" applyFill="1" applyBorder="1"/>
    <xf numFmtId="188" fontId="4" fillId="0" borderId="9" xfId="0" applyNumberFormat="1" applyFont="1" applyFill="1" applyBorder="1" applyAlignment="1">
      <alignment horizontal="center"/>
    </xf>
    <xf numFmtId="188" fontId="2" fillId="0" borderId="7" xfId="0" applyNumberFormat="1" applyFont="1" applyFill="1" applyBorder="1" applyAlignment="1">
      <alignment horizontal="center"/>
    </xf>
    <xf numFmtId="188" fontId="4" fillId="0" borderId="26" xfId="0" applyNumberFormat="1" applyFont="1" applyFill="1" applyBorder="1" applyAlignment="1">
      <alignment horizontal="center"/>
    </xf>
    <xf numFmtId="188" fontId="2" fillId="0" borderId="13" xfId="0" applyNumberFormat="1" applyFont="1" applyFill="1" applyBorder="1" applyAlignment="1">
      <alignment horizontal="right"/>
    </xf>
    <xf numFmtId="188" fontId="4" fillId="0" borderId="23" xfId="0" applyNumberFormat="1" applyFont="1" applyFill="1" applyBorder="1" applyAlignment="1">
      <alignment horizontal="center"/>
    </xf>
    <xf numFmtId="188" fontId="1" fillId="0" borderId="9" xfId="0" applyNumberFormat="1" applyFont="1" applyFill="1" applyBorder="1" applyAlignment="1">
      <alignment horizontal="right"/>
    </xf>
    <xf numFmtId="188" fontId="1" fillId="0" borderId="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188" fontId="4" fillId="0" borderId="8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0" fontId="2" fillId="0" borderId="11" xfId="0" applyFont="1" applyFill="1" applyBorder="1"/>
    <xf numFmtId="188" fontId="1" fillId="0" borderId="14" xfId="0" applyNumberFormat="1" applyFont="1" applyFill="1" applyBorder="1"/>
    <xf numFmtId="188" fontId="1" fillId="0" borderId="0" xfId="0" applyNumberFormat="1" applyFont="1" applyFill="1" applyBorder="1"/>
    <xf numFmtId="188" fontId="2" fillId="0" borderId="0" xfId="0" applyNumberFormat="1" applyFont="1" applyFill="1" applyBorder="1"/>
    <xf numFmtId="188" fontId="2" fillId="0" borderId="0" xfId="0" applyNumberFormat="1" applyFont="1" applyFill="1"/>
    <xf numFmtId="0" fontId="2" fillId="0" borderId="7" xfId="0" applyFont="1" applyFill="1" applyBorder="1" applyAlignment="1">
      <alignment horizontal="center"/>
    </xf>
    <xf numFmtId="0" fontId="2" fillId="0" borderId="27" xfId="0" applyFont="1" applyFill="1" applyBorder="1"/>
    <xf numFmtId="188" fontId="2" fillId="0" borderId="13" xfId="0" applyNumberFormat="1" applyFont="1" applyFill="1" applyBorder="1" applyAlignment="1">
      <alignment horizontal="center"/>
    </xf>
    <xf numFmtId="188" fontId="2" fillId="0" borderId="8" xfId="0" applyNumberFormat="1" applyFont="1" applyFill="1" applyBorder="1" applyAlignment="1">
      <alignment horizontal="center"/>
    </xf>
    <xf numFmtId="188" fontId="1" fillId="0" borderId="0" xfId="0" applyNumberFormat="1" applyFont="1" applyFill="1" applyBorder="1" applyAlignment="1"/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188" fontId="1" fillId="0" borderId="6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right"/>
    </xf>
    <xf numFmtId="188" fontId="1" fillId="0" borderId="12" xfId="1" applyNumberFormat="1" applyFont="1" applyFill="1" applyBorder="1" applyAlignment="1"/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/>
    <xf numFmtId="188" fontId="1" fillId="0" borderId="10" xfId="1" applyNumberFormat="1" applyFont="1" applyFill="1" applyBorder="1" applyAlignment="1"/>
    <xf numFmtId="188" fontId="1" fillId="0" borderId="30" xfId="0" applyNumberFormat="1" applyFont="1" applyFill="1" applyBorder="1" applyAlignment="1">
      <alignment horizontal="center"/>
    </xf>
    <xf numFmtId="188" fontId="1" fillId="0" borderId="7" xfId="1" applyNumberFormat="1" applyFont="1" applyFill="1" applyBorder="1" applyAlignment="1"/>
    <xf numFmtId="188" fontId="1" fillId="0" borderId="26" xfId="0" applyNumberFormat="1" applyFont="1" applyFill="1" applyBorder="1" applyAlignment="1">
      <alignment horizontal="center"/>
    </xf>
    <xf numFmtId="0" fontId="2" fillId="0" borderId="7" xfId="0" applyFont="1" applyFill="1" applyBorder="1" applyAlignment="1"/>
    <xf numFmtId="188" fontId="2" fillId="0" borderId="7" xfId="1" applyNumberFormat="1" applyFont="1" applyFill="1" applyBorder="1" applyAlignment="1"/>
    <xf numFmtId="188" fontId="2" fillId="0" borderId="26" xfId="0" applyNumberFormat="1" applyFont="1" applyFill="1" applyBorder="1" applyAlignment="1">
      <alignment horizontal="center"/>
    </xf>
    <xf numFmtId="0" fontId="2" fillId="0" borderId="17" xfId="0" applyFont="1" applyFill="1" applyBorder="1"/>
    <xf numFmtId="188" fontId="2" fillId="0" borderId="13" xfId="0" applyNumberFormat="1" applyFont="1" applyFill="1" applyBorder="1" applyAlignment="1">
      <alignment horizontal="right" vertical="center"/>
    </xf>
    <xf numFmtId="0" fontId="1" fillId="0" borderId="10" xfId="0" applyFont="1" applyFill="1" applyBorder="1"/>
    <xf numFmtId="0" fontId="2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188" fontId="5" fillId="0" borderId="15" xfId="0" applyNumberFormat="1" applyFont="1" applyFill="1" applyBorder="1" applyAlignment="1">
      <alignment horizontal="center"/>
    </xf>
    <xf numFmtId="188" fontId="5" fillId="0" borderId="15" xfId="0" applyNumberFormat="1" applyFont="1" applyFill="1" applyBorder="1"/>
    <xf numFmtId="0" fontId="1" fillId="0" borderId="0" xfId="0" applyFont="1" applyFill="1" applyBorder="1"/>
    <xf numFmtId="188" fontId="2" fillId="0" borderId="7" xfId="0" quotePrefix="1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center"/>
    </xf>
    <xf numFmtId="188" fontId="2" fillId="0" borderId="8" xfId="0" quotePrefix="1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188" fontId="2" fillId="0" borderId="10" xfId="0" quotePrefix="1" applyNumberFormat="1" applyFont="1" applyFill="1" applyBorder="1" applyAlignment="1">
      <alignment horizontal="right"/>
    </xf>
    <xf numFmtId="188" fontId="1" fillId="0" borderId="7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188" fontId="2" fillId="0" borderId="17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88" fontId="2" fillId="0" borderId="7" xfId="0" applyNumberFormat="1" applyFont="1" applyFill="1" applyBorder="1" applyAlignment="1"/>
    <xf numFmtId="188" fontId="1" fillId="0" borderId="10" xfId="0" applyNumberFormat="1" applyFont="1" applyFill="1" applyBorder="1" applyAlignment="1"/>
    <xf numFmtId="188" fontId="2" fillId="0" borderId="10" xfId="0" applyNumberFormat="1" applyFont="1" applyFill="1" applyBorder="1" applyAlignment="1"/>
    <xf numFmtId="0" fontId="6" fillId="0" borderId="0" xfId="0" applyFont="1" applyFill="1"/>
    <xf numFmtId="0" fontId="5" fillId="0" borderId="8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0" xfId="0" applyFont="1" applyFill="1" applyBorder="1"/>
    <xf numFmtId="0" fontId="8" fillId="0" borderId="0" xfId="0" applyFont="1" applyFill="1"/>
    <xf numFmtId="0" fontId="1" fillId="0" borderId="8" xfId="0" applyFont="1" applyFill="1" applyBorder="1"/>
    <xf numFmtId="188" fontId="1" fillId="0" borderId="10" xfId="0" applyNumberFormat="1" applyFont="1" applyFill="1" applyBorder="1"/>
    <xf numFmtId="188" fontId="1" fillId="0" borderId="13" xfId="0" applyNumberFormat="1" applyFont="1" applyFill="1" applyBorder="1"/>
    <xf numFmtId="0" fontId="2" fillId="0" borderId="16" xfId="0" applyFont="1" applyFill="1" applyBorder="1"/>
    <xf numFmtId="188" fontId="2" fillId="0" borderId="16" xfId="0" applyNumberFormat="1" applyFont="1" applyFill="1" applyBorder="1"/>
    <xf numFmtId="0" fontId="10" fillId="0" borderId="7" xfId="0" applyFont="1" applyFill="1" applyBorder="1" applyAlignment="1">
      <alignment horizontal="center"/>
    </xf>
    <xf numFmtId="0" fontId="11" fillId="0" borderId="7" xfId="0" applyFont="1" applyFill="1" applyBorder="1"/>
    <xf numFmtId="188" fontId="10" fillId="0" borderId="15" xfId="0" applyNumberFormat="1" applyFont="1" applyFill="1" applyBorder="1"/>
    <xf numFmtId="0" fontId="5" fillId="0" borderId="17" xfId="0" applyFont="1" applyFill="1" applyBorder="1" applyAlignment="1">
      <alignment horizontal="center"/>
    </xf>
    <xf numFmtId="0" fontId="6" fillId="0" borderId="17" xfId="0" applyFont="1" applyFill="1" applyBorder="1"/>
    <xf numFmtId="0" fontId="5" fillId="0" borderId="0" xfId="0" applyFont="1" applyFill="1" applyBorder="1" applyAlignment="1">
      <alignment horizontal="center"/>
    </xf>
    <xf numFmtId="188" fontId="2" fillId="0" borderId="26" xfId="0" applyNumberFormat="1" applyFont="1" applyFill="1" applyBorder="1" applyAlignment="1">
      <alignment horizontal="right"/>
    </xf>
    <xf numFmtId="188" fontId="1" fillId="0" borderId="12" xfId="0" applyNumberFormat="1" applyFont="1" applyFill="1" applyBorder="1" applyAlignment="1">
      <alignment horizontal="right" vertical="center"/>
    </xf>
    <xf numFmtId="188" fontId="1" fillId="0" borderId="12" xfId="1" applyNumberFormat="1" applyFont="1" applyFill="1" applyBorder="1"/>
    <xf numFmtId="0" fontId="2" fillId="0" borderId="24" xfId="0" applyFont="1" applyFill="1" applyBorder="1"/>
    <xf numFmtId="188" fontId="5" fillId="0" borderId="15" xfId="0" quotePrefix="1" applyNumberFormat="1" applyFont="1" applyFill="1" applyBorder="1" applyAlignment="1">
      <alignment horizontal="right"/>
    </xf>
    <xf numFmtId="188" fontId="10" fillId="0" borderId="21" xfId="0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>
      <alignment horizontal="right"/>
    </xf>
    <xf numFmtId="188" fontId="1" fillId="0" borderId="7" xfId="0" applyNumberFormat="1" applyFont="1" applyFill="1" applyBorder="1"/>
    <xf numFmtId="188" fontId="1" fillId="0" borderId="7" xfId="0" applyNumberFormat="1" applyFont="1" applyFill="1" applyBorder="1" applyAlignment="1">
      <alignment horizontal="center"/>
    </xf>
    <xf numFmtId="188" fontId="1" fillId="0" borderId="13" xfId="1" applyNumberFormat="1" applyFont="1" applyFill="1" applyBorder="1"/>
    <xf numFmtId="188" fontId="1" fillId="0" borderId="13" xfId="1" applyNumberFormat="1" applyFont="1" applyFill="1" applyBorder="1" applyAlignment="1">
      <alignment horizontal="center"/>
    </xf>
    <xf numFmtId="188" fontId="2" fillId="0" borderId="10" xfId="0" quotePrefix="1" applyNumberFormat="1" applyFont="1" applyFill="1" applyBorder="1" applyAlignment="1">
      <alignment horizontal="center"/>
    </xf>
    <xf numFmtId="188" fontId="2" fillId="0" borderId="22" xfId="0" applyNumberFormat="1" applyFont="1" applyFill="1" applyBorder="1"/>
    <xf numFmtId="188" fontId="1" fillId="0" borderId="28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/>
    <xf numFmtId="188" fontId="1" fillId="0" borderId="7" xfId="1" applyNumberFormat="1" applyFont="1" applyFill="1" applyBorder="1"/>
    <xf numFmtId="188" fontId="1" fillId="0" borderId="7" xfId="1" applyNumberFormat="1" applyFont="1" applyFill="1" applyBorder="1" applyAlignment="1">
      <alignment horizontal="center"/>
    </xf>
    <xf numFmtId="188" fontId="2" fillId="0" borderId="10" xfId="1" applyNumberFormat="1" applyFont="1" applyFill="1" applyBorder="1"/>
    <xf numFmtId="188" fontId="5" fillId="0" borderId="14" xfId="0" applyNumberFormat="1" applyFont="1" applyFill="1" applyBorder="1" applyAlignment="1">
      <alignment horizontal="center"/>
    </xf>
    <xf numFmtId="188" fontId="1" fillId="0" borderId="12" xfId="0" quotePrefix="1" applyNumberFormat="1" applyFont="1" applyFill="1" applyBorder="1" applyAlignment="1">
      <alignment horizontal="right"/>
    </xf>
    <xf numFmtId="188" fontId="10" fillId="0" borderId="15" xfId="0" applyNumberFormat="1" applyFont="1" applyFill="1" applyBorder="1" applyAlignment="1">
      <alignment horizontal="center"/>
    </xf>
    <xf numFmtId="0" fontId="2" fillId="0" borderId="26" xfId="0" applyFont="1" applyFill="1" applyBorder="1"/>
    <xf numFmtId="188" fontId="1" fillId="0" borderId="19" xfId="0" quotePrefix="1" applyNumberFormat="1" applyFont="1" applyFill="1" applyBorder="1" applyAlignment="1">
      <alignment horizontal="right"/>
    </xf>
    <xf numFmtId="0" fontId="2" fillId="0" borderId="30" xfId="0" applyFont="1" applyFill="1" applyBorder="1"/>
    <xf numFmtId="188" fontId="2" fillId="0" borderId="19" xfId="0" applyNumberFormat="1" applyFont="1" applyFill="1" applyBorder="1"/>
    <xf numFmtId="0" fontId="2" fillId="0" borderId="22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27" xfId="0" applyFont="1" applyFill="1" applyBorder="1"/>
    <xf numFmtId="188" fontId="5" fillId="0" borderId="21" xfId="0" applyNumberFormat="1" applyFont="1" applyFill="1" applyBorder="1"/>
    <xf numFmtId="0" fontId="7" fillId="0" borderId="10" xfId="0" applyFont="1" applyFill="1" applyBorder="1" applyAlignment="1">
      <alignment horizontal="center"/>
    </xf>
    <xf numFmtId="0" fontId="8" fillId="0" borderId="27" xfId="0" applyFont="1" applyFill="1" applyBorder="1"/>
    <xf numFmtId="188" fontId="7" fillId="0" borderId="21" xfId="0" applyNumberFormat="1" applyFont="1" applyFill="1" applyBorder="1" applyAlignment="1">
      <alignment horizontal="center"/>
    </xf>
    <xf numFmtId="188" fontId="7" fillId="0" borderId="15" xfId="0" applyNumberFormat="1" applyFont="1" applyFill="1" applyBorder="1" applyAlignment="1">
      <alignment horizontal="center"/>
    </xf>
    <xf numFmtId="188" fontId="2" fillId="0" borderId="18" xfId="0" applyNumberFormat="1" applyFont="1" applyFill="1" applyBorder="1"/>
    <xf numFmtId="0" fontId="1" fillId="0" borderId="26" xfId="0" applyFont="1" applyFill="1" applyBorder="1"/>
    <xf numFmtId="188" fontId="1" fillId="0" borderId="28" xfId="0" applyNumberFormat="1" applyFont="1" applyFill="1" applyBorder="1"/>
    <xf numFmtId="188" fontId="2" fillId="0" borderId="7" xfId="1" applyNumberFormat="1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7" xfId="0" applyFont="1" applyFill="1" applyBorder="1"/>
    <xf numFmtId="0" fontId="8" fillId="0" borderId="10" xfId="0" applyFont="1" applyFill="1" applyBorder="1"/>
    <xf numFmtId="188" fontId="7" fillId="0" borderId="10" xfId="0" applyNumberFormat="1" applyFont="1" applyFill="1" applyBorder="1" applyAlignment="1">
      <alignment horizontal="right"/>
    </xf>
    <xf numFmtId="0" fontId="8" fillId="0" borderId="7" xfId="0" applyFont="1" applyFill="1" applyBorder="1"/>
    <xf numFmtId="188" fontId="7" fillId="0" borderId="7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188" fontId="2" fillId="0" borderId="13" xfId="0" quotePrefix="1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left"/>
    </xf>
    <xf numFmtId="188" fontId="1" fillId="0" borderId="9" xfId="0" quotePrefix="1" applyNumberFormat="1" applyFont="1" applyFill="1" applyBorder="1" applyAlignment="1">
      <alignment horizontal="right"/>
    </xf>
    <xf numFmtId="188" fontId="1" fillId="0" borderId="17" xfId="0" quotePrefix="1" applyNumberFormat="1" applyFont="1" applyFill="1" applyBorder="1" applyAlignment="1">
      <alignment horizontal="right"/>
    </xf>
    <xf numFmtId="188" fontId="1" fillId="0" borderId="15" xfId="0" quotePrefix="1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0" fontId="6" fillId="0" borderId="10" xfId="0" applyFont="1" applyFill="1" applyBorder="1"/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/>
    <xf numFmtId="188" fontId="7" fillId="0" borderId="15" xfId="0" quotePrefix="1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88" fontId="7" fillId="0" borderId="15" xfId="0" applyNumberFormat="1" applyFont="1" applyFill="1" applyBorder="1"/>
    <xf numFmtId="0" fontId="2" fillId="0" borderId="20" xfId="0" applyFont="1" applyFill="1" applyBorder="1"/>
    <xf numFmtId="188" fontId="2" fillId="0" borderId="8" xfId="0" quotePrefix="1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19" xfId="0" applyFont="1" applyFill="1" applyBorder="1"/>
    <xf numFmtId="0" fontId="2" fillId="0" borderId="13" xfId="0" applyFont="1" applyFill="1" applyBorder="1"/>
    <xf numFmtId="188" fontId="1" fillId="0" borderId="12" xfId="0" quotePrefix="1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88" fontId="1" fillId="0" borderId="0" xfId="1" applyNumberFormat="1" applyFont="1" applyFill="1" applyBorder="1"/>
    <xf numFmtId="188" fontId="1" fillId="0" borderId="0" xfId="1" applyNumberFormat="1" applyFont="1" applyFill="1" applyBorder="1" applyAlignment="1">
      <alignment horizontal="center"/>
    </xf>
    <xf numFmtId="188" fontId="2" fillId="0" borderId="0" xfId="1" applyNumberFormat="1" applyFont="1" applyFill="1" applyBorder="1"/>
    <xf numFmtId="188" fontId="2" fillId="0" borderId="0" xfId="0" quotePrefix="1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188" fontId="1" fillId="0" borderId="18" xfId="0" applyNumberFormat="1" applyFont="1" applyFill="1" applyBorder="1" applyAlignment="1">
      <alignment horizontal="center" vertical="center"/>
    </xf>
    <xf numFmtId="188" fontId="1" fillId="0" borderId="13" xfId="0" applyNumberFormat="1" applyFont="1" applyFill="1" applyBorder="1" applyAlignment="1">
      <alignment horizontal="center" vertical="center"/>
    </xf>
    <xf numFmtId="188" fontId="1" fillId="0" borderId="34" xfId="0" applyNumberFormat="1" applyFont="1" applyFill="1" applyBorder="1"/>
    <xf numFmtId="0" fontId="1" fillId="0" borderId="13" xfId="0" applyFont="1" applyFill="1" applyBorder="1"/>
    <xf numFmtId="188" fontId="5" fillId="0" borderId="35" xfId="0" applyNumberFormat="1" applyFont="1" applyFill="1" applyBorder="1" applyAlignment="1">
      <alignment horizontal="center"/>
    </xf>
    <xf numFmtId="0" fontId="6" fillId="0" borderId="13" xfId="0" applyFont="1" applyFill="1" applyBorder="1"/>
    <xf numFmtId="188" fontId="2" fillId="0" borderId="13" xfId="1" applyNumberFormat="1" applyFont="1" applyFill="1" applyBorder="1"/>
    <xf numFmtId="188" fontId="5" fillId="0" borderId="12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/>
    </xf>
    <xf numFmtId="188" fontId="1" fillId="0" borderId="34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188" fontId="1" fillId="0" borderId="37" xfId="0" applyNumberFormat="1" applyFont="1" applyFill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188" fontId="10" fillId="0" borderId="38" xfId="0" applyNumberFormat="1" applyFont="1" applyFill="1" applyBorder="1" applyAlignment="1">
      <alignment horizontal="right"/>
    </xf>
    <xf numFmtId="188" fontId="10" fillId="0" borderId="9" xfId="0" applyNumberFormat="1" applyFont="1" applyFill="1" applyBorder="1" applyAlignment="1">
      <alignment horizontal="right"/>
    </xf>
    <xf numFmtId="188" fontId="10" fillId="0" borderId="16" xfId="0" applyNumberFormat="1" applyFont="1" applyFill="1" applyBorder="1" applyAlignment="1">
      <alignment horizontal="right"/>
    </xf>
    <xf numFmtId="188" fontId="10" fillId="0" borderId="7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/>
    </xf>
    <xf numFmtId="188" fontId="1" fillId="0" borderId="9" xfId="1" applyNumberFormat="1" applyFont="1" applyFill="1" applyBorder="1"/>
    <xf numFmtId="188" fontId="1" fillId="0" borderId="26" xfId="1" applyNumberFormat="1" applyFont="1" applyFill="1" applyBorder="1"/>
    <xf numFmtId="188" fontId="2" fillId="0" borderId="26" xfId="1" applyNumberFormat="1" applyFont="1" applyFill="1" applyBorder="1"/>
    <xf numFmtId="188" fontId="5" fillId="0" borderId="0" xfId="0" applyNumberFormat="1" applyFont="1" applyFill="1" applyBorder="1"/>
    <xf numFmtId="0" fontId="5" fillId="0" borderId="13" xfId="0" applyFont="1" applyFill="1" applyBorder="1" applyAlignment="1">
      <alignment horizontal="center"/>
    </xf>
    <xf numFmtId="0" fontId="6" fillId="0" borderId="29" xfId="0" applyFont="1" applyFill="1" applyBorder="1"/>
    <xf numFmtId="188" fontId="1" fillId="0" borderId="39" xfId="0" applyNumberFormat="1" applyFont="1" applyFill="1" applyBorder="1" applyAlignment="1">
      <alignment horizontal="center" vertical="center"/>
    </xf>
    <xf numFmtId="0" fontId="6" fillId="0" borderId="16" xfId="0" applyFont="1" applyFill="1" applyBorder="1"/>
    <xf numFmtId="188" fontId="5" fillId="0" borderId="14" xfId="0" quotePrefix="1" applyNumberFormat="1" applyFont="1" applyFill="1" applyBorder="1" applyAlignment="1">
      <alignment horizontal="right"/>
    </xf>
    <xf numFmtId="188" fontId="2" fillId="0" borderId="4" xfId="0" applyNumberFormat="1" applyFont="1" applyFill="1" applyBorder="1" applyAlignment="1">
      <alignment horizontal="center"/>
    </xf>
    <xf numFmtId="188" fontId="1" fillId="0" borderId="30" xfId="0" applyNumberFormat="1" applyFont="1" applyFill="1" applyBorder="1"/>
    <xf numFmtId="188" fontId="5" fillId="0" borderId="36" xfId="0" applyNumberFormat="1" applyFont="1" applyFill="1" applyBorder="1" applyAlignment="1">
      <alignment horizontal="center"/>
    </xf>
    <xf numFmtId="188" fontId="10" fillId="0" borderId="14" xfId="0" quotePrefix="1" applyNumberFormat="1" applyFont="1" applyFill="1" applyBorder="1" applyAlignment="1">
      <alignment horizontal="center"/>
    </xf>
    <xf numFmtId="188" fontId="10" fillId="0" borderId="4" xfId="0" applyNumberFormat="1" applyFont="1" applyFill="1" applyBorder="1" applyAlignment="1">
      <alignment horizontal="right"/>
    </xf>
    <xf numFmtId="188" fontId="2" fillId="0" borderId="23" xfId="0" applyNumberFormat="1" applyFont="1" applyFill="1" applyBorder="1"/>
    <xf numFmtId="188" fontId="5" fillId="0" borderId="15" xfId="0" applyNumberFormat="1" applyFont="1" applyFill="1" applyBorder="1" applyAlignment="1">
      <alignment horizontal="right" vertical="center"/>
    </xf>
    <xf numFmtId="188" fontId="2" fillId="0" borderId="22" xfId="0" quotePrefix="1" applyNumberFormat="1" applyFont="1" applyFill="1" applyBorder="1" applyAlignment="1">
      <alignment horizontal="right"/>
    </xf>
    <xf numFmtId="188" fontId="2" fillId="0" borderId="26" xfId="0" applyNumberFormat="1" applyFont="1" applyFill="1" applyBorder="1"/>
    <xf numFmtId="188" fontId="2" fillId="0" borderId="30" xfId="0" applyNumberFormat="1" applyFont="1" applyFill="1" applyBorder="1"/>
    <xf numFmtId="188" fontId="2" fillId="0" borderId="22" xfId="0" applyNumberFormat="1" applyFont="1" applyFill="1" applyBorder="1" applyAlignment="1">
      <alignment horizontal="right"/>
    </xf>
    <xf numFmtId="188" fontId="1" fillId="0" borderId="27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43" fontId="5" fillId="0" borderId="15" xfId="0" applyNumberFormat="1" applyFont="1" applyFill="1" applyBorder="1"/>
    <xf numFmtId="188" fontId="2" fillId="0" borderId="7" xfId="1" applyNumberFormat="1" applyFont="1" applyFill="1" applyBorder="1"/>
    <xf numFmtId="188" fontId="4" fillId="0" borderId="13" xfId="1" applyNumberFormat="1" applyFont="1" applyFill="1" applyBorder="1"/>
    <xf numFmtId="0" fontId="9" fillId="0" borderId="1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188" fontId="4" fillId="0" borderId="26" xfId="0" applyNumberFormat="1" applyFont="1" applyFill="1" applyBorder="1" applyAlignment="1">
      <alignment horizontal="right"/>
    </xf>
    <xf numFmtId="188" fontId="1" fillId="0" borderId="0" xfId="0" quotePrefix="1" applyNumberFormat="1" applyFont="1" applyFill="1" applyBorder="1" applyAlignment="1">
      <alignment horizontal="center"/>
    </xf>
    <xf numFmtId="188" fontId="4" fillId="0" borderId="18" xfId="0" applyNumberFormat="1" applyFont="1" applyFill="1" applyBorder="1"/>
    <xf numFmtId="188" fontId="1" fillId="0" borderId="28" xfId="0" applyNumberFormat="1" applyFont="1" applyFill="1" applyBorder="1" applyAlignment="1">
      <alignment horizontal="center"/>
    </xf>
    <xf numFmtId="43" fontId="2" fillId="0" borderId="0" xfId="0" applyNumberFormat="1" applyFont="1" applyFill="1"/>
    <xf numFmtId="0" fontId="2" fillId="0" borderId="10" xfId="0" applyFont="1" applyFill="1" applyBorder="1" applyAlignment="1">
      <alignment horizontal="center"/>
    </xf>
    <xf numFmtId="43" fontId="2" fillId="0" borderId="0" xfId="0" applyNumberFormat="1" applyFont="1" applyFill="1" applyBorder="1"/>
    <xf numFmtId="188" fontId="12" fillId="0" borderId="14" xfId="0" applyNumberFormat="1" applyFont="1" applyFill="1" applyBorder="1"/>
    <xf numFmtId="0" fontId="2" fillId="0" borderId="3" xfId="0" applyFont="1" applyFill="1" applyBorder="1"/>
    <xf numFmtId="188" fontId="2" fillId="0" borderId="40" xfId="0" applyNumberFormat="1" applyFont="1" applyFill="1" applyBorder="1"/>
    <xf numFmtId="0" fontId="2" fillId="0" borderId="40" xfId="0" applyFont="1" applyFill="1" applyBorder="1"/>
    <xf numFmtId="0" fontId="2" fillId="0" borderId="33" xfId="0" applyFont="1" applyFill="1" applyBorder="1"/>
    <xf numFmtId="0" fontId="2" fillId="0" borderId="18" xfId="0" applyFont="1" applyFill="1" applyBorder="1"/>
    <xf numFmtId="43" fontId="2" fillId="0" borderId="23" xfId="0" applyNumberFormat="1" applyFont="1" applyFill="1" applyBorder="1"/>
    <xf numFmtId="188" fontId="15" fillId="0" borderId="0" xfId="0" applyNumberFormat="1" applyFont="1" applyFill="1" applyBorder="1"/>
    <xf numFmtId="43" fontId="15" fillId="0" borderId="23" xfId="0" applyNumberFormat="1" applyFont="1" applyFill="1" applyBorder="1"/>
    <xf numFmtId="0" fontId="2" fillId="0" borderId="23" xfId="0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32" xfId="0" applyFont="1" applyFill="1" applyBorder="1"/>
    <xf numFmtId="188" fontId="2" fillId="0" borderId="43" xfId="0" applyNumberFormat="1" applyFont="1" applyFill="1" applyBorder="1"/>
    <xf numFmtId="188" fontId="1" fillId="0" borderId="0" xfId="0" quotePrefix="1" applyNumberFormat="1" applyFont="1" applyFill="1" applyBorder="1" applyAlignment="1">
      <alignment horizontal="right"/>
    </xf>
    <xf numFmtId="188" fontId="1" fillId="0" borderId="44" xfId="0" applyNumberFormat="1" applyFont="1" applyFill="1" applyBorder="1"/>
    <xf numFmtId="188" fontId="4" fillId="0" borderId="13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right" vertical="center"/>
    </xf>
    <xf numFmtId="188" fontId="1" fillId="0" borderId="13" xfId="1" applyNumberFormat="1" applyFont="1" applyFill="1" applyBorder="1" applyAlignment="1"/>
    <xf numFmtId="188" fontId="1" fillId="0" borderId="23" xfId="0" applyNumberFormat="1" applyFont="1" applyFill="1" applyBorder="1" applyAlignment="1">
      <alignment horizontal="center"/>
    </xf>
    <xf numFmtId="188" fontId="10" fillId="0" borderId="23" xfId="0" applyNumberFormat="1" applyFont="1" applyFill="1" applyBorder="1" applyAlignment="1">
      <alignment horizontal="right"/>
    </xf>
    <xf numFmtId="188" fontId="1" fillId="0" borderId="15" xfId="0" applyNumberFormat="1" applyFont="1" applyFill="1" applyBorder="1" applyAlignment="1">
      <alignment horizontal="right" vertical="center"/>
    </xf>
    <xf numFmtId="0" fontId="10" fillId="0" borderId="45" xfId="0" applyFont="1" applyFill="1" applyBorder="1" applyAlignment="1">
      <alignment horizontal="center"/>
    </xf>
    <xf numFmtId="0" fontId="2" fillId="0" borderId="45" xfId="0" applyFont="1" applyFill="1" applyBorder="1"/>
    <xf numFmtId="188" fontId="2" fillId="0" borderId="46" xfId="0" applyNumberFormat="1" applyFont="1" applyFill="1" applyBorder="1"/>
    <xf numFmtId="188" fontId="2" fillId="0" borderId="4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188" fontId="1" fillId="0" borderId="2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8" fontId="1" fillId="0" borderId="40" xfId="0" applyNumberFormat="1" applyFont="1" applyFill="1" applyBorder="1" applyAlignment="1">
      <alignment horizontal="center" vertical="center"/>
    </xf>
    <xf numFmtId="188" fontId="1" fillId="0" borderId="1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188" fontId="1" fillId="0" borderId="48" xfId="0" applyNumberFormat="1" applyFont="1" applyFill="1" applyBorder="1" applyAlignment="1">
      <alignment horizontal="center" vertical="center"/>
    </xf>
    <xf numFmtId="188" fontId="1" fillId="0" borderId="47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89"/>
  <sheetViews>
    <sheetView tabSelected="1" zoomScaleSheetLayoutView="100" workbookViewId="0">
      <selection activeCell="J12" sqref="J12"/>
    </sheetView>
  </sheetViews>
  <sheetFormatPr defaultRowHeight="18.95" customHeight="1" x14ac:dyDescent="0.45"/>
  <cols>
    <col min="1" max="1" width="53.5703125" style="5" customWidth="1"/>
    <col min="2" max="2" width="9.140625" style="5" customWidth="1"/>
    <col min="3" max="3" width="12" style="66" bestFit="1" customWidth="1"/>
    <col min="4" max="4" width="14" style="198" customWidth="1"/>
    <col min="5" max="6" width="9.140625" style="5"/>
    <col min="7" max="7" width="12" style="5" bestFit="1" customWidth="1"/>
    <col min="8" max="9" width="11.140625" style="5" bestFit="1" customWidth="1"/>
    <col min="10" max="10" width="9.85546875" style="5" customWidth="1"/>
    <col min="11" max="11" width="11.42578125" style="5" customWidth="1"/>
    <col min="12" max="12" width="12" style="5" customWidth="1"/>
    <col min="13" max="13" width="12.85546875" style="5" customWidth="1"/>
    <col min="14" max="16384" width="9.140625" style="5"/>
  </cols>
  <sheetData>
    <row r="1" spans="1:4" ht="18.95" customHeight="1" x14ac:dyDescent="0.45">
      <c r="A1" s="307" t="s">
        <v>0</v>
      </c>
      <c r="B1" s="307"/>
      <c r="C1" s="307"/>
      <c r="D1" s="307"/>
    </row>
    <row r="2" spans="1:4" ht="18.95" customHeight="1" x14ac:dyDescent="0.45">
      <c r="A2" s="307" t="s">
        <v>1</v>
      </c>
      <c r="B2" s="307"/>
      <c r="C2" s="307"/>
      <c r="D2" s="307"/>
    </row>
    <row r="3" spans="1:4" ht="18.95" customHeight="1" x14ac:dyDescent="0.45">
      <c r="A3" s="297" t="s">
        <v>335</v>
      </c>
      <c r="B3" s="297"/>
      <c r="C3" s="297"/>
      <c r="D3" s="297"/>
    </row>
    <row r="4" spans="1:4" ht="18.95" customHeight="1" x14ac:dyDescent="0.45">
      <c r="A4" s="287" t="s">
        <v>2</v>
      </c>
      <c r="B4" s="287" t="s">
        <v>3</v>
      </c>
      <c r="C4" s="289" t="s">
        <v>4</v>
      </c>
      <c r="D4" s="291" t="s">
        <v>5</v>
      </c>
    </row>
    <row r="5" spans="1:4" ht="18.95" customHeight="1" x14ac:dyDescent="0.45">
      <c r="A5" s="288"/>
      <c r="B5" s="288"/>
      <c r="C5" s="290"/>
      <c r="D5" s="292"/>
    </row>
    <row r="6" spans="1:4" ht="18.95" customHeight="1" x14ac:dyDescent="0.45">
      <c r="A6" s="18" t="s">
        <v>284</v>
      </c>
      <c r="B6" s="19"/>
      <c r="C6" s="20"/>
      <c r="D6" s="21"/>
    </row>
    <row r="7" spans="1:4" ht="18.95" customHeight="1" x14ac:dyDescent="0.45">
      <c r="A7" s="22" t="s">
        <v>6</v>
      </c>
      <c r="B7" s="22"/>
      <c r="C7" s="23">
        <v>75000</v>
      </c>
      <c r="D7" s="24">
        <v>74143.8</v>
      </c>
    </row>
    <row r="8" spans="1:4" ht="18.95" customHeight="1" x14ac:dyDescent="0.45">
      <c r="A8" s="22" t="s">
        <v>7</v>
      </c>
      <c r="B8" s="22"/>
      <c r="C8" s="23">
        <v>80000</v>
      </c>
      <c r="D8" s="24">
        <v>653472</v>
      </c>
    </row>
    <row r="9" spans="1:4" ht="18.95" customHeight="1" x14ac:dyDescent="0.45">
      <c r="A9" s="22" t="s">
        <v>8</v>
      </c>
      <c r="B9" s="22"/>
      <c r="C9" s="25">
        <v>3000</v>
      </c>
      <c r="D9" s="26">
        <v>8240</v>
      </c>
    </row>
    <row r="10" spans="1:4" ht="18.95" customHeight="1" thickBot="1" x14ac:dyDescent="0.5">
      <c r="A10" s="27" t="s">
        <v>9</v>
      </c>
      <c r="B10" s="22"/>
      <c r="C10" s="28">
        <f>SUM(C7:C9)</f>
        <v>158000</v>
      </c>
      <c r="D10" s="29">
        <f>SUM(D7:D9)</f>
        <v>735855.8</v>
      </c>
    </row>
    <row r="11" spans="1:4" ht="18.95" customHeight="1" thickTop="1" x14ac:dyDescent="0.45">
      <c r="A11" s="30" t="s">
        <v>10</v>
      </c>
      <c r="B11" s="22"/>
      <c r="C11" s="31"/>
      <c r="D11" s="32"/>
    </row>
    <row r="12" spans="1:4" ht="18.95" customHeight="1" x14ac:dyDescent="0.45">
      <c r="A12" s="22" t="s">
        <v>283</v>
      </c>
      <c r="B12" s="22"/>
      <c r="C12" s="33">
        <v>1000000</v>
      </c>
      <c r="D12" s="34">
        <v>0</v>
      </c>
    </row>
    <row r="13" spans="1:4" ht="18.95" customHeight="1" x14ac:dyDescent="0.45">
      <c r="A13" s="22" t="s">
        <v>277</v>
      </c>
      <c r="B13" s="22"/>
      <c r="C13" s="35">
        <v>2200000</v>
      </c>
      <c r="D13" s="34">
        <v>3978071.22</v>
      </c>
    </row>
    <row r="14" spans="1:4" ht="18.95" customHeight="1" x14ac:dyDescent="0.45">
      <c r="A14" s="22" t="s">
        <v>278</v>
      </c>
      <c r="B14" s="22"/>
      <c r="C14" s="36">
        <v>7800000</v>
      </c>
      <c r="D14" s="34">
        <v>7928712.6699999999</v>
      </c>
    </row>
    <row r="15" spans="1:4" ht="18.95" customHeight="1" x14ac:dyDescent="0.45">
      <c r="A15" s="22" t="s">
        <v>279</v>
      </c>
      <c r="B15" s="22"/>
      <c r="C15" s="36">
        <v>2000000</v>
      </c>
      <c r="D15" s="34">
        <v>2115483.62</v>
      </c>
    </row>
    <row r="16" spans="1:4" ht="18.95" customHeight="1" x14ac:dyDescent="0.45">
      <c r="A16" s="22" t="s">
        <v>280</v>
      </c>
      <c r="B16" s="22"/>
      <c r="C16" s="35">
        <v>100000</v>
      </c>
      <c r="D16" s="34">
        <v>86935.16</v>
      </c>
    </row>
    <row r="17" spans="1:4" ht="18.95" customHeight="1" x14ac:dyDescent="0.45">
      <c r="A17" s="22" t="s">
        <v>281</v>
      </c>
      <c r="B17" s="22"/>
      <c r="C17" s="37">
        <v>400000</v>
      </c>
      <c r="D17" s="34">
        <v>415388.08</v>
      </c>
    </row>
    <row r="18" spans="1:4" s="4" customFormat="1" ht="18.95" customHeight="1" x14ac:dyDescent="0.45">
      <c r="A18" s="22" t="s">
        <v>282</v>
      </c>
      <c r="B18" s="22"/>
      <c r="C18" s="35">
        <v>1000000</v>
      </c>
      <c r="D18" s="34">
        <v>410402</v>
      </c>
    </row>
    <row r="19" spans="1:4" s="4" customFormat="1" ht="18.95" customHeight="1" x14ac:dyDescent="0.45">
      <c r="A19" s="22" t="s">
        <v>285</v>
      </c>
      <c r="B19" s="22"/>
      <c r="C19" s="35">
        <v>75000</v>
      </c>
      <c r="D19" s="34">
        <v>74284.539999999994</v>
      </c>
    </row>
    <row r="20" spans="1:4" s="4" customFormat="1" ht="18.95" customHeight="1" x14ac:dyDescent="0.45">
      <c r="A20" s="22" t="s">
        <v>286</v>
      </c>
      <c r="B20" s="22"/>
      <c r="C20" s="36">
        <v>75000</v>
      </c>
      <c r="D20" s="34">
        <v>679978.61</v>
      </c>
    </row>
    <row r="21" spans="1:4" s="4" customFormat="1" ht="18.95" customHeight="1" x14ac:dyDescent="0.45">
      <c r="A21" s="22" t="s">
        <v>287</v>
      </c>
      <c r="B21" s="22"/>
      <c r="C21" s="35">
        <v>5000</v>
      </c>
      <c r="D21" s="34">
        <v>0</v>
      </c>
    </row>
    <row r="22" spans="1:4" s="4" customFormat="1" ht="18.95" customHeight="1" x14ac:dyDescent="0.45">
      <c r="A22" s="22" t="s">
        <v>316</v>
      </c>
      <c r="B22" s="22"/>
      <c r="C22" s="271"/>
      <c r="D22" s="38">
        <v>2495.1999999999998</v>
      </c>
    </row>
    <row r="23" spans="1:4" s="4" customFormat="1" ht="18.95" customHeight="1" thickBot="1" x14ac:dyDescent="0.5">
      <c r="A23" s="27" t="s">
        <v>9</v>
      </c>
      <c r="B23" s="27"/>
      <c r="C23" s="39">
        <f>SUM(C12:C21)</f>
        <v>14655000</v>
      </c>
      <c r="D23" s="39">
        <f>SUM(D12:D22)</f>
        <v>15691751.1</v>
      </c>
    </row>
    <row r="24" spans="1:4" s="4" customFormat="1" ht="18.95" customHeight="1" thickTop="1" x14ac:dyDescent="0.45">
      <c r="A24" s="30" t="s">
        <v>276</v>
      </c>
      <c r="B24" s="22"/>
      <c r="C24" s="40"/>
      <c r="D24" s="40"/>
    </row>
    <row r="25" spans="1:4" s="4" customFormat="1" ht="18.95" customHeight="1" x14ac:dyDescent="0.45">
      <c r="A25" s="22" t="s">
        <v>288</v>
      </c>
      <c r="B25" s="22"/>
      <c r="C25" s="40">
        <v>500</v>
      </c>
      <c r="D25" s="37">
        <v>23</v>
      </c>
    </row>
    <row r="26" spans="1:4" s="4" customFormat="1" ht="18.95" customHeight="1" x14ac:dyDescent="0.45">
      <c r="A26" s="22" t="s">
        <v>292</v>
      </c>
      <c r="B26" s="22"/>
      <c r="C26" s="40">
        <v>500</v>
      </c>
      <c r="D26" s="37">
        <v>220</v>
      </c>
    </row>
    <row r="27" spans="1:4" s="4" customFormat="1" ht="18.95" customHeight="1" x14ac:dyDescent="0.45">
      <c r="A27" s="22" t="s">
        <v>289</v>
      </c>
      <c r="B27" s="22"/>
      <c r="C27" s="40">
        <v>500</v>
      </c>
      <c r="D27" s="37">
        <v>0</v>
      </c>
    </row>
    <row r="28" spans="1:4" s="4" customFormat="1" ht="18.95" customHeight="1" x14ac:dyDescent="0.45">
      <c r="A28" s="22" t="s">
        <v>290</v>
      </c>
      <c r="B28" s="22"/>
      <c r="C28" s="40">
        <v>500</v>
      </c>
      <c r="D28" s="37">
        <v>0</v>
      </c>
    </row>
    <row r="29" spans="1:4" s="4" customFormat="1" ht="18.95" customHeight="1" x14ac:dyDescent="0.45">
      <c r="A29" s="22" t="s">
        <v>294</v>
      </c>
      <c r="B29" s="22"/>
      <c r="C29" s="40">
        <v>20000</v>
      </c>
      <c r="D29" s="37">
        <v>6623.21</v>
      </c>
    </row>
    <row r="30" spans="1:4" s="4" customFormat="1" ht="18.95" customHeight="1" x14ac:dyDescent="0.45">
      <c r="A30" s="41" t="s">
        <v>293</v>
      </c>
      <c r="B30" s="22"/>
      <c r="C30" s="42">
        <v>500</v>
      </c>
      <c r="D30" s="37">
        <v>590</v>
      </c>
    </row>
    <row r="31" spans="1:4" s="4" customFormat="1" ht="18.95" customHeight="1" x14ac:dyDescent="0.45">
      <c r="A31" s="41" t="s">
        <v>291</v>
      </c>
      <c r="B31" s="41"/>
      <c r="C31" s="42">
        <v>1000</v>
      </c>
      <c r="D31" s="37">
        <v>400</v>
      </c>
    </row>
    <row r="32" spans="1:4" s="4" customFormat="1" ht="18.95" customHeight="1" x14ac:dyDescent="0.45">
      <c r="A32" s="41" t="s">
        <v>295</v>
      </c>
      <c r="B32" s="41"/>
      <c r="C32" s="42">
        <v>500</v>
      </c>
      <c r="D32" s="37">
        <v>3147</v>
      </c>
    </row>
    <row r="33" spans="1:4" s="4" customFormat="1" ht="18.95" customHeight="1" thickBot="1" x14ac:dyDescent="0.5">
      <c r="A33" s="43" t="s">
        <v>9</v>
      </c>
      <c r="B33" s="43"/>
      <c r="C33" s="44">
        <f>SUM(C25:C32)</f>
        <v>24000</v>
      </c>
      <c r="D33" s="45">
        <f>SUM(D25:D32)</f>
        <v>11003.21</v>
      </c>
    </row>
    <row r="34" spans="1:4" s="4" customFormat="1" ht="18.95" customHeight="1" thickTop="1" x14ac:dyDescent="0.45">
      <c r="A34" s="284"/>
      <c r="B34" s="284"/>
      <c r="C34" s="46"/>
      <c r="D34" s="47"/>
    </row>
    <row r="35" spans="1:4" s="4" customFormat="1" ht="18.95" customHeight="1" x14ac:dyDescent="0.45">
      <c r="A35" s="284"/>
      <c r="B35" s="284"/>
      <c r="C35" s="46"/>
      <c r="D35" s="47"/>
    </row>
    <row r="36" spans="1:4" s="4" customFormat="1" ht="18.95" customHeight="1" x14ac:dyDescent="0.45">
      <c r="A36" s="284"/>
      <c r="B36" s="284"/>
      <c r="C36" s="46"/>
      <c r="D36" s="47"/>
    </row>
    <row r="37" spans="1:4" s="4" customFormat="1" ht="18.95" customHeight="1" x14ac:dyDescent="0.45">
      <c r="A37" s="284"/>
      <c r="B37" s="284"/>
      <c r="C37" s="46"/>
      <c r="D37" s="47"/>
    </row>
    <row r="38" spans="1:4" s="4" customFormat="1" ht="18.95" customHeight="1" x14ac:dyDescent="0.45">
      <c r="A38" s="284"/>
      <c r="B38" s="284"/>
      <c r="C38" s="46"/>
      <c r="D38" s="47"/>
    </row>
    <row r="39" spans="1:4" s="4" customFormat="1" ht="18.95" customHeight="1" x14ac:dyDescent="0.45">
      <c r="A39" s="284"/>
      <c r="B39" s="284"/>
      <c r="C39" s="46"/>
      <c r="D39" s="47"/>
    </row>
    <row r="40" spans="1:4" s="4" customFormat="1" ht="18.95" customHeight="1" x14ac:dyDescent="0.45">
      <c r="A40" s="284"/>
      <c r="B40" s="284"/>
      <c r="C40" s="46"/>
      <c r="D40" s="47"/>
    </row>
    <row r="41" spans="1:4" s="4" customFormat="1" ht="18.95" customHeight="1" x14ac:dyDescent="0.45">
      <c r="A41" s="284"/>
      <c r="B41" s="284"/>
      <c r="C41" s="46"/>
      <c r="D41" s="47"/>
    </row>
    <row r="42" spans="1:4" s="4" customFormat="1" ht="18.75" customHeight="1" x14ac:dyDescent="0.45">
      <c r="A42" s="297">
        <v>2</v>
      </c>
      <c r="B42" s="297"/>
      <c r="C42" s="297"/>
      <c r="D42" s="297"/>
    </row>
    <row r="43" spans="1:4" s="4" customFormat="1" ht="18.75" customHeight="1" x14ac:dyDescent="0.45">
      <c r="A43" s="287" t="s">
        <v>2</v>
      </c>
      <c r="B43" s="287" t="s">
        <v>3</v>
      </c>
      <c r="C43" s="289" t="s">
        <v>4</v>
      </c>
      <c r="D43" s="291" t="s">
        <v>5</v>
      </c>
    </row>
    <row r="44" spans="1:4" s="4" customFormat="1" ht="18.75" customHeight="1" x14ac:dyDescent="0.45">
      <c r="A44" s="288"/>
      <c r="B44" s="288"/>
      <c r="C44" s="290"/>
      <c r="D44" s="292"/>
    </row>
    <row r="45" spans="1:4" s="4" customFormat="1" ht="18.75" customHeight="1" x14ac:dyDescent="0.45">
      <c r="A45" s="48" t="s">
        <v>296</v>
      </c>
      <c r="B45" s="41"/>
      <c r="C45" s="25"/>
      <c r="D45" s="21"/>
    </row>
    <row r="46" spans="1:4" s="4" customFormat="1" ht="18.75" customHeight="1" x14ac:dyDescent="0.45">
      <c r="A46" s="22" t="s">
        <v>303</v>
      </c>
      <c r="B46" s="41"/>
      <c r="C46" s="25">
        <v>100000</v>
      </c>
      <c r="D46" s="38">
        <v>83297.27</v>
      </c>
    </row>
    <row r="47" spans="1:4" s="4" customFormat="1" ht="18.75" customHeight="1" thickBot="1" x14ac:dyDescent="0.5">
      <c r="A47" s="27" t="s">
        <v>9</v>
      </c>
      <c r="B47" s="27"/>
      <c r="C47" s="44">
        <f>SUM(C46)</f>
        <v>100000</v>
      </c>
      <c r="D47" s="49">
        <f>SUM(D46)</f>
        <v>83297.27</v>
      </c>
    </row>
    <row r="48" spans="1:4" s="4" customFormat="1" ht="18.75" customHeight="1" thickTop="1" x14ac:dyDescent="0.45">
      <c r="A48" s="30" t="s">
        <v>297</v>
      </c>
      <c r="B48" s="22"/>
      <c r="C48" s="31"/>
      <c r="D48" s="34"/>
    </row>
    <row r="49" spans="1:9" s="4" customFormat="1" ht="18.75" customHeight="1" x14ac:dyDescent="0.45">
      <c r="A49" s="22" t="s">
        <v>304</v>
      </c>
      <c r="B49" s="22"/>
      <c r="C49" s="50">
        <v>600000</v>
      </c>
      <c r="D49" s="38">
        <v>789174</v>
      </c>
    </row>
    <row r="50" spans="1:9" s="4" customFormat="1" ht="18.75" customHeight="1" x14ac:dyDescent="0.45">
      <c r="A50" s="22" t="s">
        <v>305</v>
      </c>
      <c r="B50" s="22"/>
      <c r="C50" s="25">
        <v>15000</v>
      </c>
      <c r="D50" s="26">
        <v>16250</v>
      </c>
    </row>
    <row r="51" spans="1:9" s="4" customFormat="1" ht="18.75" customHeight="1" thickBot="1" x14ac:dyDescent="0.5">
      <c r="A51" s="27" t="s">
        <v>9</v>
      </c>
      <c r="B51" s="27"/>
      <c r="C51" s="44">
        <f>SUM(C49:C50)</f>
        <v>615000</v>
      </c>
      <c r="D51" s="49">
        <f>SUM(D49:D50)</f>
        <v>805424</v>
      </c>
    </row>
    <row r="52" spans="1:9" s="4" customFormat="1" ht="18.75" customHeight="1" thickTop="1" x14ac:dyDescent="0.45">
      <c r="A52" s="30" t="s">
        <v>307</v>
      </c>
      <c r="B52" s="22"/>
      <c r="C52" s="31"/>
      <c r="D52" s="51"/>
    </row>
    <row r="53" spans="1:9" s="4" customFormat="1" ht="18.75" customHeight="1" x14ac:dyDescent="0.45">
      <c r="A53" s="22" t="s">
        <v>306</v>
      </c>
      <c r="B53" s="22"/>
      <c r="C53" s="52">
        <v>80000</v>
      </c>
      <c r="D53" s="53"/>
    </row>
    <row r="54" spans="1:9" s="4" customFormat="1" ht="18.75" customHeight="1" x14ac:dyDescent="0.45">
      <c r="A54" s="22" t="s">
        <v>298</v>
      </c>
      <c r="B54" s="22"/>
      <c r="C54" s="54">
        <v>20000</v>
      </c>
      <c r="D54" s="55">
        <v>0</v>
      </c>
    </row>
    <row r="55" spans="1:9" s="4" customFormat="1" ht="18.75" customHeight="1" thickBot="1" x14ac:dyDescent="0.5">
      <c r="A55" s="27" t="s">
        <v>9</v>
      </c>
      <c r="B55" s="27"/>
      <c r="C55" s="44">
        <f>SUM(C53:C54)</f>
        <v>100000</v>
      </c>
      <c r="D55" s="45">
        <f>SUM(D53:D54)</f>
        <v>0</v>
      </c>
    </row>
    <row r="56" spans="1:9" s="4" customFormat="1" ht="18.75" customHeight="1" thickTop="1" x14ac:dyDescent="0.45">
      <c r="A56" s="48" t="s">
        <v>299</v>
      </c>
      <c r="B56" s="27"/>
      <c r="C56" s="56"/>
      <c r="D56" s="57"/>
    </row>
    <row r="57" spans="1:9" s="4" customFormat="1" ht="18.75" customHeight="1" x14ac:dyDescent="0.45">
      <c r="A57" s="58" t="s">
        <v>302</v>
      </c>
      <c r="B57" s="27"/>
      <c r="C57" s="40">
        <v>3000</v>
      </c>
      <c r="D57" s="40">
        <v>0</v>
      </c>
    </row>
    <row r="58" spans="1:9" s="4" customFormat="1" ht="18.75" customHeight="1" thickBot="1" x14ac:dyDescent="0.5">
      <c r="A58" s="27" t="s">
        <v>9</v>
      </c>
      <c r="B58" s="27"/>
      <c r="C58" s="44">
        <f>SUM(C57:C57)</f>
        <v>3000</v>
      </c>
      <c r="D58" s="29">
        <f>SUM(D57:D57)</f>
        <v>0</v>
      </c>
    </row>
    <row r="59" spans="1:9" s="4" customFormat="1" ht="18.75" customHeight="1" thickTop="1" x14ac:dyDescent="0.45">
      <c r="A59" s="30" t="s">
        <v>300</v>
      </c>
      <c r="B59" s="22"/>
      <c r="C59" s="23"/>
      <c r="D59" s="52"/>
    </row>
    <row r="60" spans="1:9" s="4" customFormat="1" ht="18.75" customHeight="1" x14ac:dyDescent="0.45">
      <c r="A60" s="22" t="s">
        <v>301</v>
      </c>
      <c r="B60" s="22"/>
      <c r="C60" s="35">
        <v>16627400</v>
      </c>
      <c r="D60" s="26">
        <v>15551430</v>
      </c>
    </row>
    <row r="61" spans="1:9" s="4" customFormat="1" ht="22.5" customHeight="1" thickBot="1" x14ac:dyDescent="0.5">
      <c r="A61" s="60" t="s">
        <v>12</v>
      </c>
      <c r="B61" s="60"/>
      <c r="C61" s="39">
        <f>SUM(C60:C60)</f>
        <v>16627400</v>
      </c>
      <c r="D61" s="29">
        <f>SUM(D60:D60)</f>
        <v>15551430</v>
      </c>
    </row>
    <row r="62" spans="1:9" s="4" customFormat="1" ht="23.25" customHeight="1" thickTop="1" thickBot="1" x14ac:dyDescent="0.5">
      <c r="A62" s="61" t="s">
        <v>165</v>
      </c>
      <c r="B62" s="62"/>
      <c r="C62" s="255">
        <f>C10+C23+C33+C47+C51+C55+C58+C61</f>
        <v>32282400</v>
      </c>
      <c r="D62" s="63">
        <f>D10+D23+D33+D47+D51+D55+D58+D61</f>
        <v>32878761.380000003</v>
      </c>
      <c r="H62" s="254">
        <f>32282400-C62</f>
        <v>0</v>
      </c>
      <c r="I62" s="282"/>
    </row>
    <row r="63" spans="1:9" s="4" customFormat="1" ht="18.75" customHeight="1" thickTop="1" x14ac:dyDescent="0.45">
      <c r="A63" s="284"/>
      <c r="C63" s="64"/>
      <c r="D63" s="64"/>
    </row>
    <row r="64" spans="1:9" s="4" customFormat="1" ht="18.75" customHeight="1" x14ac:dyDescent="0.45">
      <c r="A64" s="284"/>
      <c r="C64" s="64"/>
      <c r="D64" s="64"/>
    </row>
    <row r="65" spans="1:4" s="4" customFormat="1" ht="18.75" customHeight="1" x14ac:dyDescent="0.45">
      <c r="A65" s="284"/>
      <c r="C65" s="64"/>
      <c r="D65" s="64"/>
    </row>
    <row r="66" spans="1:4" s="4" customFormat="1" ht="18.95" customHeight="1" x14ac:dyDescent="0.45">
      <c r="A66" s="284"/>
      <c r="C66" s="64"/>
      <c r="D66" s="64"/>
    </row>
    <row r="67" spans="1:4" s="4" customFormat="1" ht="18.95" customHeight="1" x14ac:dyDescent="0.45">
      <c r="A67" s="286" t="s">
        <v>334</v>
      </c>
      <c r="B67" s="286"/>
      <c r="C67" s="286"/>
      <c r="D67" s="286"/>
    </row>
    <row r="68" spans="1:4" s="4" customFormat="1" ht="18.95" customHeight="1" x14ac:dyDescent="0.45">
      <c r="A68" s="286" t="s">
        <v>333</v>
      </c>
      <c r="B68" s="286"/>
      <c r="C68" s="286"/>
      <c r="D68" s="286"/>
    </row>
    <row r="69" spans="1:4" s="4" customFormat="1" ht="18.95" customHeight="1" x14ac:dyDescent="0.45">
      <c r="A69" s="283"/>
      <c r="B69" s="283"/>
      <c r="C69" s="283"/>
      <c r="D69" s="283"/>
    </row>
    <row r="70" spans="1:4" s="4" customFormat="1" ht="18.95" customHeight="1" x14ac:dyDescent="0.45">
      <c r="A70" s="283"/>
      <c r="B70" s="283"/>
      <c r="C70" s="283"/>
      <c r="D70" s="283"/>
    </row>
    <row r="71" spans="1:4" s="4" customFormat="1" ht="18.95" customHeight="1" x14ac:dyDescent="0.45">
      <c r="A71" s="283"/>
      <c r="B71" s="283"/>
      <c r="C71" s="283"/>
      <c r="D71" s="283"/>
    </row>
    <row r="72" spans="1:4" s="4" customFormat="1" ht="18.95" customHeight="1" x14ac:dyDescent="0.45">
      <c r="A72" s="283"/>
      <c r="B72" s="283"/>
      <c r="C72" s="283"/>
      <c r="D72" s="283"/>
    </row>
    <row r="73" spans="1:4" s="4" customFormat="1" ht="18.95" customHeight="1" x14ac:dyDescent="0.45">
      <c r="A73" s="283"/>
      <c r="B73" s="283"/>
      <c r="C73" s="283"/>
      <c r="D73" s="283"/>
    </row>
    <row r="74" spans="1:4" s="4" customFormat="1" ht="18.95" customHeight="1" x14ac:dyDescent="0.45">
      <c r="A74" s="283"/>
      <c r="B74" s="283"/>
      <c r="C74" s="283"/>
      <c r="D74" s="283"/>
    </row>
    <row r="75" spans="1:4" s="4" customFormat="1" ht="18.95" customHeight="1" x14ac:dyDescent="0.45">
      <c r="A75" s="283"/>
      <c r="B75" s="283"/>
      <c r="C75" s="283"/>
      <c r="D75" s="283"/>
    </row>
    <row r="76" spans="1:4" s="4" customFormat="1" ht="18.95" customHeight="1" x14ac:dyDescent="0.45">
      <c r="A76" s="283"/>
      <c r="B76" s="283"/>
      <c r="C76" s="283"/>
      <c r="D76" s="283"/>
    </row>
    <row r="77" spans="1:4" s="4" customFormat="1" ht="18.95" customHeight="1" x14ac:dyDescent="0.45">
      <c r="A77" s="283"/>
      <c r="B77" s="283"/>
      <c r="C77" s="283"/>
      <c r="D77" s="283"/>
    </row>
    <row r="78" spans="1:4" s="4" customFormat="1" ht="18.95" customHeight="1" x14ac:dyDescent="0.45">
      <c r="A78" s="283"/>
      <c r="B78" s="283"/>
      <c r="C78" s="283"/>
      <c r="D78" s="283"/>
    </row>
    <row r="79" spans="1:4" s="4" customFormat="1" ht="18.95" customHeight="1" x14ac:dyDescent="0.45">
      <c r="A79" s="283" t="s">
        <v>160</v>
      </c>
      <c r="C79" s="65"/>
      <c r="D79" s="65"/>
    </row>
    <row r="80" spans="1:4" ht="18.95" customHeight="1" x14ac:dyDescent="0.45">
      <c r="A80" s="283"/>
      <c r="B80" s="4"/>
      <c r="C80" s="65"/>
      <c r="D80" s="65"/>
    </row>
    <row r="81" spans="1:4" ht="18.95" customHeight="1" x14ac:dyDescent="0.45">
      <c r="A81" s="283"/>
      <c r="B81" s="4"/>
      <c r="C81" s="65"/>
      <c r="D81" s="65"/>
    </row>
    <row r="82" spans="1:4" ht="18.95" customHeight="1" x14ac:dyDescent="0.45">
      <c r="A82" s="283"/>
      <c r="B82" s="4"/>
      <c r="C82" s="65"/>
      <c r="D82" s="65"/>
    </row>
    <row r="83" spans="1:4" ht="18.95" customHeight="1" x14ac:dyDescent="0.45">
      <c r="A83" s="297">
        <v>3</v>
      </c>
      <c r="B83" s="297"/>
      <c r="C83" s="297"/>
      <c r="D83" s="297"/>
    </row>
    <row r="84" spans="1:4" ht="18.95" customHeight="1" x14ac:dyDescent="0.45">
      <c r="A84" s="305" t="s">
        <v>2</v>
      </c>
      <c r="B84" s="305" t="s">
        <v>3</v>
      </c>
      <c r="C84" s="306" t="s">
        <v>4</v>
      </c>
      <c r="D84" s="306" t="s">
        <v>13</v>
      </c>
    </row>
    <row r="85" spans="1:4" ht="18.95" customHeight="1" x14ac:dyDescent="0.45">
      <c r="A85" s="305"/>
      <c r="B85" s="305"/>
      <c r="C85" s="306"/>
      <c r="D85" s="306"/>
    </row>
    <row r="86" spans="1:4" ht="18.95" customHeight="1" x14ac:dyDescent="0.45">
      <c r="A86" s="30" t="s">
        <v>14</v>
      </c>
      <c r="B86" s="22"/>
      <c r="C86" s="23"/>
      <c r="D86" s="52"/>
    </row>
    <row r="87" spans="1:4" ht="18.95" customHeight="1" x14ac:dyDescent="0.45">
      <c r="A87" s="30" t="s">
        <v>15</v>
      </c>
      <c r="B87" s="22"/>
      <c r="C87" s="23"/>
      <c r="D87" s="52"/>
    </row>
    <row r="88" spans="1:4" ht="18.95" customHeight="1" x14ac:dyDescent="0.45">
      <c r="A88" s="30" t="s">
        <v>16</v>
      </c>
      <c r="B88" s="22"/>
      <c r="C88" s="23"/>
      <c r="D88" s="52"/>
    </row>
    <row r="89" spans="1:4" ht="18.95" customHeight="1" x14ac:dyDescent="0.45">
      <c r="A89" s="30" t="s">
        <v>17</v>
      </c>
      <c r="B89" s="22"/>
      <c r="C89" s="23"/>
      <c r="D89" s="52"/>
    </row>
    <row r="90" spans="1:4" ht="18.95" customHeight="1" x14ac:dyDescent="0.45">
      <c r="A90" s="30" t="s">
        <v>18</v>
      </c>
      <c r="B90" s="22"/>
      <c r="C90" s="23"/>
      <c r="D90" s="52"/>
    </row>
    <row r="91" spans="1:4" ht="18.95" customHeight="1" x14ac:dyDescent="0.45">
      <c r="A91" s="22" t="s">
        <v>19</v>
      </c>
      <c r="B91" s="22"/>
      <c r="C91" s="23">
        <v>498440</v>
      </c>
      <c r="D91" s="52">
        <v>498372</v>
      </c>
    </row>
    <row r="92" spans="1:4" ht="18.95" customHeight="1" x14ac:dyDescent="0.45">
      <c r="A92" s="22" t="s">
        <v>20</v>
      </c>
      <c r="B92" s="22"/>
      <c r="C92" s="23">
        <v>42120</v>
      </c>
      <c r="D92" s="52">
        <v>40887</v>
      </c>
    </row>
    <row r="93" spans="1:4" ht="18.95" customHeight="1" x14ac:dyDescent="0.45">
      <c r="A93" s="22" t="s">
        <v>21</v>
      </c>
      <c r="B93" s="22"/>
      <c r="C93" s="23">
        <v>42120</v>
      </c>
      <c r="D93" s="52">
        <v>40887</v>
      </c>
    </row>
    <row r="94" spans="1:4" ht="18.95" customHeight="1" x14ac:dyDescent="0.45">
      <c r="A94" s="22" t="s">
        <v>22</v>
      </c>
      <c r="B94" s="22"/>
      <c r="C94" s="25">
        <v>86400</v>
      </c>
      <c r="D94" s="52">
        <v>76320</v>
      </c>
    </row>
    <row r="95" spans="1:4" ht="18.95" customHeight="1" x14ac:dyDescent="0.45">
      <c r="A95" s="22" t="s">
        <v>23</v>
      </c>
      <c r="B95" s="22"/>
      <c r="C95" s="25">
        <v>1800000</v>
      </c>
      <c r="D95" s="52">
        <v>1800000</v>
      </c>
    </row>
    <row r="96" spans="1:4" ht="18.95" customHeight="1" thickBot="1" x14ac:dyDescent="0.5">
      <c r="A96" s="27" t="s">
        <v>12</v>
      </c>
      <c r="B96" s="22"/>
      <c r="C96" s="28">
        <f>SUM(C91:C95)</f>
        <v>2469080</v>
      </c>
      <c r="D96" s="28">
        <f>SUM(D91:D95)</f>
        <v>2456466</v>
      </c>
    </row>
    <row r="97" spans="1:4" ht="18.95" customHeight="1" thickTop="1" x14ac:dyDescent="0.45">
      <c r="A97" s="30" t="s">
        <v>24</v>
      </c>
      <c r="B97" s="22"/>
      <c r="C97" s="31"/>
      <c r="D97" s="32"/>
    </row>
    <row r="98" spans="1:4" ht="18.95" customHeight="1" x14ac:dyDescent="0.45">
      <c r="A98" s="22" t="s">
        <v>56</v>
      </c>
      <c r="B98" s="22"/>
      <c r="C98" s="50">
        <v>2213980</v>
      </c>
      <c r="D98" s="52">
        <v>1222765</v>
      </c>
    </row>
    <row r="99" spans="1:4" ht="18.95" customHeight="1" x14ac:dyDescent="0.45">
      <c r="A99" s="58" t="s">
        <v>25</v>
      </c>
      <c r="B99" s="67"/>
      <c r="C99" s="40">
        <v>170400</v>
      </c>
      <c r="D99" s="52">
        <v>126000</v>
      </c>
    </row>
    <row r="100" spans="1:4" ht="18.95" customHeight="1" x14ac:dyDescent="0.45">
      <c r="A100" s="22" t="s">
        <v>168</v>
      </c>
      <c r="B100" s="22"/>
      <c r="C100" s="31">
        <v>273840</v>
      </c>
      <c r="D100" s="52">
        <v>270360</v>
      </c>
    </row>
    <row r="101" spans="1:4" ht="18.95" customHeight="1" x14ac:dyDescent="0.45">
      <c r="A101" s="58" t="s">
        <v>121</v>
      </c>
      <c r="B101" s="22"/>
      <c r="C101" s="31">
        <v>12000</v>
      </c>
      <c r="D101" s="52">
        <v>12000</v>
      </c>
    </row>
    <row r="102" spans="1:4" ht="18.95" customHeight="1" x14ac:dyDescent="0.45">
      <c r="A102" s="58" t="s">
        <v>122</v>
      </c>
      <c r="B102" s="27"/>
      <c r="C102" s="42">
        <v>86400</v>
      </c>
      <c r="D102" s="52">
        <v>84000</v>
      </c>
    </row>
    <row r="103" spans="1:4" ht="18.95" customHeight="1" thickBot="1" x14ac:dyDescent="0.5">
      <c r="A103" s="27" t="s">
        <v>9</v>
      </c>
      <c r="B103" s="22"/>
      <c r="C103" s="28">
        <f>SUM(C98:C102)</f>
        <v>2756620</v>
      </c>
      <c r="D103" s="28">
        <f>SUM(D98:D102)</f>
        <v>1715125</v>
      </c>
    </row>
    <row r="104" spans="1:4" ht="18.95" customHeight="1" thickTop="1" x14ac:dyDescent="0.45">
      <c r="A104" s="30" t="s">
        <v>141</v>
      </c>
      <c r="B104" s="22"/>
      <c r="C104" s="31"/>
      <c r="D104" s="32"/>
    </row>
    <row r="105" spans="1:4" ht="18.95" customHeight="1" x14ac:dyDescent="0.45">
      <c r="A105" s="30" t="s">
        <v>27</v>
      </c>
      <c r="B105" s="22"/>
      <c r="C105" s="23"/>
      <c r="D105" s="52"/>
    </row>
    <row r="106" spans="1:4" ht="18.95" customHeight="1" x14ac:dyDescent="0.45">
      <c r="A106" s="30" t="s">
        <v>28</v>
      </c>
      <c r="B106" s="22"/>
      <c r="C106" s="23"/>
      <c r="D106" s="52"/>
    </row>
    <row r="107" spans="1:4" ht="18.95" customHeight="1" x14ac:dyDescent="0.45">
      <c r="A107" s="22" t="s">
        <v>29</v>
      </c>
      <c r="B107" s="22"/>
      <c r="C107" s="35">
        <v>100000</v>
      </c>
      <c r="D107" s="52">
        <v>0</v>
      </c>
    </row>
    <row r="108" spans="1:4" ht="18.95" customHeight="1" x14ac:dyDescent="0.45">
      <c r="A108" s="22" t="s">
        <v>30</v>
      </c>
      <c r="B108" s="22"/>
      <c r="C108" s="23">
        <v>30000</v>
      </c>
      <c r="D108" s="52">
        <v>21600</v>
      </c>
    </row>
    <row r="109" spans="1:4" ht="18.95" customHeight="1" x14ac:dyDescent="0.45">
      <c r="A109" s="22" t="s">
        <v>31</v>
      </c>
      <c r="B109" s="22"/>
      <c r="C109" s="23">
        <v>10000</v>
      </c>
      <c r="D109" s="52">
        <v>0</v>
      </c>
    </row>
    <row r="110" spans="1:4" ht="18.95" customHeight="1" x14ac:dyDescent="0.45">
      <c r="A110" s="22" t="s">
        <v>32</v>
      </c>
      <c r="B110" s="22"/>
      <c r="C110" s="25">
        <v>201000</v>
      </c>
      <c r="D110" s="52">
        <v>117000</v>
      </c>
    </row>
    <row r="111" spans="1:4" ht="18.95" customHeight="1" x14ac:dyDescent="0.45">
      <c r="A111" s="41" t="s">
        <v>33</v>
      </c>
      <c r="B111" s="41"/>
      <c r="C111" s="25">
        <v>30000</v>
      </c>
      <c r="D111" s="52">
        <v>12400</v>
      </c>
    </row>
    <row r="112" spans="1:4" s="4" customFormat="1" ht="18.95" customHeight="1" thickBot="1" x14ac:dyDescent="0.5">
      <c r="A112" s="43" t="s">
        <v>9</v>
      </c>
      <c r="B112" s="43"/>
      <c r="C112" s="39">
        <f>SUM(C107:C111)</f>
        <v>371000</v>
      </c>
      <c r="D112" s="39">
        <f>SUM(D107:D111)</f>
        <v>151000</v>
      </c>
    </row>
    <row r="113" spans="1:4" s="4" customFormat="1" ht="18.95" customHeight="1" thickTop="1" x14ac:dyDescent="0.45">
      <c r="A113" s="284"/>
      <c r="B113" s="284"/>
      <c r="C113" s="71"/>
      <c r="D113" s="47"/>
    </row>
    <row r="114" spans="1:4" s="4" customFormat="1" ht="18.95" customHeight="1" x14ac:dyDescent="0.45">
      <c r="A114" s="284"/>
      <c r="B114" s="284"/>
      <c r="C114" s="71"/>
      <c r="D114" s="47"/>
    </row>
    <row r="115" spans="1:4" s="4" customFormat="1" ht="18.95" customHeight="1" x14ac:dyDescent="0.45">
      <c r="A115" s="284"/>
      <c r="B115" s="284"/>
      <c r="C115" s="71"/>
      <c r="D115" s="47"/>
    </row>
    <row r="116" spans="1:4" s="4" customFormat="1" ht="18.95" customHeight="1" x14ac:dyDescent="0.45">
      <c r="A116" s="284"/>
      <c r="B116" s="284"/>
      <c r="C116" s="71"/>
      <c r="D116" s="47"/>
    </row>
    <row r="117" spans="1:4" s="4" customFormat="1" ht="18.95" customHeight="1" x14ac:dyDescent="0.45">
      <c r="A117" s="284"/>
      <c r="B117" s="284"/>
      <c r="C117" s="71"/>
      <c r="D117" s="47"/>
    </row>
    <row r="118" spans="1:4" s="4" customFormat="1" ht="18.95" customHeight="1" x14ac:dyDescent="0.45">
      <c r="A118" s="284"/>
      <c r="B118" s="284"/>
      <c r="C118" s="71"/>
      <c r="D118" s="47"/>
    </row>
    <row r="119" spans="1:4" s="4" customFormat="1" ht="18.95" customHeight="1" x14ac:dyDescent="0.45">
      <c r="A119" s="284"/>
      <c r="B119" s="284"/>
      <c r="C119" s="71"/>
      <c r="D119" s="47"/>
    </row>
    <row r="120" spans="1:4" s="4" customFormat="1" ht="18.95" customHeight="1" x14ac:dyDescent="0.45">
      <c r="A120" s="284"/>
      <c r="B120" s="284"/>
      <c r="C120" s="71"/>
      <c r="D120" s="47"/>
    </row>
    <row r="121" spans="1:4" s="4" customFormat="1" ht="18.95" customHeight="1" x14ac:dyDescent="0.45">
      <c r="A121" s="284"/>
      <c r="B121" s="284"/>
      <c r="C121" s="71"/>
      <c r="D121" s="47"/>
    </row>
    <row r="122" spans="1:4" s="4" customFormat="1" ht="18.95" customHeight="1" x14ac:dyDescent="0.45">
      <c r="A122" s="284"/>
      <c r="B122" s="284"/>
      <c r="C122" s="71"/>
      <c r="D122" s="47"/>
    </row>
    <row r="123" spans="1:4" s="4" customFormat="1" ht="18.95" customHeight="1" x14ac:dyDescent="0.45">
      <c r="A123" s="284"/>
      <c r="B123" s="284"/>
      <c r="C123" s="71"/>
      <c r="D123" s="47"/>
    </row>
    <row r="124" spans="1:4" s="4" customFormat="1" ht="18.95" customHeight="1" x14ac:dyDescent="0.45">
      <c r="A124" s="297">
        <v>4</v>
      </c>
      <c r="B124" s="297"/>
      <c r="C124" s="297"/>
      <c r="D124" s="297"/>
    </row>
    <row r="125" spans="1:4" s="4" customFormat="1" ht="18.95" customHeight="1" x14ac:dyDescent="0.45">
      <c r="A125" s="287" t="s">
        <v>2</v>
      </c>
      <c r="B125" s="287" t="s">
        <v>3</v>
      </c>
      <c r="C125" s="289" t="s">
        <v>4</v>
      </c>
      <c r="D125" s="291" t="s">
        <v>13</v>
      </c>
    </row>
    <row r="126" spans="1:4" s="4" customFormat="1" ht="18.95" customHeight="1" x14ac:dyDescent="0.45">
      <c r="A126" s="288"/>
      <c r="B126" s="288"/>
      <c r="C126" s="290"/>
      <c r="D126" s="292"/>
    </row>
    <row r="127" spans="1:4" s="4" customFormat="1" ht="18.95" customHeight="1" x14ac:dyDescent="0.45">
      <c r="A127" s="72" t="s">
        <v>34</v>
      </c>
      <c r="B127" s="73"/>
      <c r="C127" s="74"/>
      <c r="D127" s="21"/>
    </row>
    <row r="128" spans="1:4" ht="18.95" customHeight="1" x14ac:dyDescent="0.45">
      <c r="A128" s="22" t="s">
        <v>35</v>
      </c>
      <c r="B128" s="22"/>
      <c r="C128" s="35">
        <v>35000</v>
      </c>
      <c r="D128" s="52">
        <v>23364</v>
      </c>
    </row>
    <row r="129" spans="1:4" ht="18.95" customHeight="1" x14ac:dyDescent="0.45">
      <c r="A129" s="22" t="s">
        <v>36</v>
      </c>
      <c r="B129" s="22"/>
      <c r="C129" s="23">
        <v>30000</v>
      </c>
      <c r="D129" s="52">
        <v>12700</v>
      </c>
    </row>
    <row r="130" spans="1:4" ht="18.95" customHeight="1" x14ac:dyDescent="0.45">
      <c r="A130" s="1" t="s">
        <v>37</v>
      </c>
      <c r="B130" s="22"/>
      <c r="C130" s="3"/>
      <c r="D130" s="52"/>
    </row>
    <row r="131" spans="1:4" ht="18.95" customHeight="1" x14ac:dyDescent="0.45">
      <c r="A131" s="22" t="s">
        <v>124</v>
      </c>
      <c r="B131" s="2"/>
      <c r="C131" s="23">
        <v>110000</v>
      </c>
      <c r="D131" s="52">
        <v>100736</v>
      </c>
    </row>
    <row r="132" spans="1:4" ht="18.95" customHeight="1" x14ac:dyDescent="0.45">
      <c r="A132" s="22" t="s">
        <v>123</v>
      </c>
      <c r="B132" s="22"/>
      <c r="C132" s="40">
        <f>80000</f>
        <v>80000</v>
      </c>
      <c r="D132" s="52">
        <v>54540</v>
      </c>
    </row>
    <row r="133" spans="1:4" ht="18.95" customHeight="1" x14ac:dyDescent="0.45">
      <c r="A133" s="22" t="s">
        <v>169</v>
      </c>
      <c r="B133" s="22"/>
      <c r="C133" s="40">
        <v>5000</v>
      </c>
      <c r="D133" s="52">
        <v>0</v>
      </c>
    </row>
    <row r="134" spans="1:4" ht="18.95" customHeight="1" x14ac:dyDescent="0.45">
      <c r="A134" s="58" t="s">
        <v>170</v>
      </c>
      <c r="B134" s="22"/>
      <c r="C134" s="40">
        <v>35000</v>
      </c>
      <c r="D134" s="52">
        <v>34850</v>
      </c>
    </row>
    <row r="135" spans="1:4" ht="18.95" customHeight="1" x14ac:dyDescent="0.45">
      <c r="A135" s="58" t="s">
        <v>171</v>
      </c>
      <c r="B135" s="22"/>
      <c r="C135" s="40">
        <v>50000</v>
      </c>
      <c r="D135" s="52">
        <v>41580</v>
      </c>
    </row>
    <row r="136" spans="1:4" ht="18.95" customHeight="1" x14ac:dyDescent="0.45">
      <c r="A136" s="22" t="s">
        <v>172</v>
      </c>
      <c r="B136" s="22"/>
      <c r="C136" s="37">
        <v>20750</v>
      </c>
      <c r="D136" s="52">
        <v>0</v>
      </c>
    </row>
    <row r="137" spans="1:4" ht="18.95" customHeight="1" x14ac:dyDescent="0.45">
      <c r="A137" s="22" t="s">
        <v>125</v>
      </c>
      <c r="B137" s="22"/>
      <c r="C137" s="42">
        <v>35000</v>
      </c>
      <c r="D137" s="52">
        <v>0</v>
      </c>
    </row>
    <row r="138" spans="1:4" ht="18.95" customHeight="1" x14ac:dyDescent="0.45">
      <c r="A138" s="22" t="s">
        <v>126</v>
      </c>
      <c r="B138" s="22"/>
      <c r="C138" s="42">
        <v>20000</v>
      </c>
      <c r="D138" s="52">
        <v>0</v>
      </c>
    </row>
    <row r="139" spans="1:4" ht="18.95" customHeight="1" x14ac:dyDescent="0.45">
      <c r="A139" s="22" t="s">
        <v>38</v>
      </c>
      <c r="B139" s="22"/>
      <c r="C139" s="42">
        <v>50000</v>
      </c>
      <c r="D139" s="52">
        <v>42180</v>
      </c>
    </row>
    <row r="140" spans="1:4" ht="18.95" customHeight="1" thickBot="1" x14ac:dyDescent="0.5">
      <c r="A140" s="27" t="s">
        <v>9</v>
      </c>
      <c r="B140" s="22"/>
      <c r="C140" s="44">
        <f>SUM(C128:C139)</f>
        <v>470750</v>
      </c>
      <c r="D140" s="44">
        <f>SUM(D128:D139)</f>
        <v>309950</v>
      </c>
    </row>
    <row r="141" spans="1:4" ht="15.75" customHeight="1" thickTop="1" x14ac:dyDescent="0.45">
      <c r="A141" s="30" t="s">
        <v>39</v>
      </c>
      <c r="B141" s="22"/>
      <c r="C141" s="75"/>
      <c r="D141" s="32"/>
    </row>
    <row r="142" spans="1:4" ht="18.95" customHeight="1" x14ac:dyDescent="0.45">
      <c r="A142" s="22" t="s">
        <v>128</v>
      </c>
      <c r="B142" s="22"/>
      <c r="C142" s="40">
        <v>70000</v>
      </c>
      <c r="D142" s="52">
        <v>70000</v>
      </c>
    </row>
    <row r="143" spans="1:4" ht="18.95" customHeight="1" x14ac:dyDescent="0.45">
      <c r="A143" s="22" t="s">
        <v>129</v>
      </c>
      <c r="B143" s="22"/>
      <c r="C143" s="42">
        <v>5000</v>
      </c>
      <c r="D143" s="52">
        <v>0</v>
      </c>
    </row>
    <row r="144" spans="1:4" ht="18.95" customHeight="1" x14ac:dyDescent="0.45">
      <c r="A144" s="22" t="s">
        <v>130</v>
      </c>
      <c r="B144" s="22"/>
      <c r="C144" s="25">
        <v>10000</v>
      </c>
      <c r="D144" s="52">
        <v>9090</v>
      </c>
    </row>
    <row r="145" spans="1:4" ht="18.95" customHeight="1" x14ac:dyDescent="0.45">
      <c r="A145" s="22" t="s">
        <v>131</v>
      </c>
      <c r="B145" s="22"/>
      <c r="C145" s="23">
        <v>20000</v>
      </c>
      <c r="D145" s="52">
        <v>0</v>
      </c>
    </row>
    <row r="146" spans="1:4" ht="18.95" customHeight="1" x14ac:dyDescent="0.45">
      <c r="A146" s="22" t="s">
        <v>132</v>
      </c>
      <c r="B146" s="22"/>
      <c r="C146" s="23">
        <v>10000</v>
      </c>
      <c r="D146" s="52">
        <v>0</v>
      </c>
    </row>
    <row r="147" spans="1:4" ht="18.95" customHeight="1" x14ac:dyDescent="0.45">
      <c r="A147" s="22" t="s">
        <v>133</v>
      </c>
      <c r="B147" s="22"/>
      <c r="C147" s="23">
        <v>5000</v>
      </c>
      <c r="D147" s="52">
        <v>0</v>
      </c>
    </row>
    <row r="148" spans="1:4" ht="18" customHeight="1" x14ac:dyDescent="0.45">
      <c r="A148" s="22" t="s">
        <v>41</v>
      </c>
      <c r="B148" s="22"/>
      <c r="C148" s="23">
        <v>50000</v>
      </c>
      <c r="D148" s="52">
        <v>0</v>
      </c>
    </row>
    <row r="149" spans="1:4" ht="18.95" customHeight="1" thickBot="1" x14ac:dyDescent="0.5">
      <c r="A149" s="27" t="s">
        <v>9</v>
      </c>
      <c r="B149" s="22"/>
      <c r="C149" s="28">
        <f>SUM(C142:C148)</f>
        <v>170000</v>
      </c>
      <c r="D149" s="28">
        <f>SUM(D142:D148)</f>
        <v>79090</v>
      </c>
    </row>
    <row r="150" spans="1:4" ht="18.95" customHeight="1" thickTop="1" x14ac:dyDescent="0.45">
      <c r="A150" s="48" t="s">
        <v>42</v>
      </c>
      <c r="B150" s="27"/>
      <c r="C150" s="23"/>
      <c r="D150" s="52"/>
    </row>
    <row r="151" spans="1:4" ht="18.95" customHeight="1" x14ac:dyDescent="0.45">
      <c r="A151" s="22" t="s">
        <v>43</v>
      </c>
      <c r="B151" s="22"/>
      <c r="C151" s="23">
        <v>121000</v>
      </c>
      <c r="D151" s="52">
        <v>120409.62</v>
      </c>
    </row>
    <row r="152" spans="1:4" ht="18.95" customHeight="1" x14ac:dyDescent="0.45">
      <c r="A152" s="22" t="s">
        <v>44</v>
      </c>
      <c r="B152" s="22"/>
      <c r="C152" s="23">
        <v>9000</v>
      </c>
      <c r="D152" s="52">
        <v>3871.26</v>
      </c>
    </row>
    <row r="153" spans="1:4" ht="18.95" customHeight="1" x14ac:dyDescent="0.45">
      <c r="A153" s="22" t="s">
        <v>45</v>
      </c>
      <c r="B153" s="22"/>
      <c r="C153" s="23">
        <v>5000</v>
      </c>
      <c r="D153" s="52">
        <v>1455</v>
      </c>
    </row>
    <row r="154" spans="1:4" ht="18.95" customHeight="1" x14ac:dyDescent="0.45">
      <c r="A154" s="22" t="s">
        <v>46</v>
      </c>
      <c r="B154" s="22"/>
      <c r="C154" s="25">
        <v>110000</v>
      </c>
      <c r="D154" s="52">
        <v>106178</v>
      </c>
    </row>
    <row r="155" spans="1:4" ht="18.95" customHeight="1" thickBot="1" x14ac:dyDescent="0.5">
      <c r="A155" s="27" t="s">
        <v>9</v>
      </c>
      <c r="B155" s="22"/>
      <c r="C155" s="76">
        <f>SUM(C151:C154)</f>
        <v>245000</v>
      </c>
      <c r="D155" s="76">
        <f>SUM(D151:D154)</f>
        <v>231913.88</v>
      </c>
    </row>
    <row r="156" spans="1:4" ht="18.95" customHeight="1" thickTop="1" x14ac:dyDescent="0.45">
      <c r="A156" s="77" t="s">
        <v>47</v>
      </c>
      <c r="B156" s="78"/>
      <c r="C156" s="79"/>
      <c r="D156" s="80"/>
    </row>
    <row r="157" spans="1:4" ht="18.95" customHeight="1" x14ac:dyDescent="0.45">
      <c r="A157" s="58" t="s">
        <v>173</v>
      </c>
      <c r="B157" s="22"/>
      <c r="C157" s="81">
        <v>21000</v>
      </c>
      <c r="D157" s="82">
        <v>20490</v>
      </c>
    </row>
    <row r="158" spans="1:4" ht="18.95" customHeight="1" x14ac:dyDescent="0.45">
      <c r="A158" s="58" t="s">
        <v>317</v>
      </c>
      <c r="B158" s="22"/>
      <c r="C158" s="274">
        <f>7400+99850</f>
        <v>107250</v>
      </c>
      <c r="D158" s="275">
        <f>7400+99850</f>
        <v>107250</v>
      </c>
    </row>
    <row r="159" spans="1:4" ht="18.95" customHeight="1" x14ac:dyDescent="0.45">
      <c r="A159" s="58" t="s">
        <v>318</v>
      </c>
      <c r="B159" s="22"/>
      <c r="C159" s="274">
        <v>132000</v>
      </c>
      <c r="D159" s="275">
        <v>132000</v>
      </c>
    </row>
    <row r="160" spans="1:4" ht="18.95" customHeight="1" x14ac:dyDescent="0.45">
      <c r="A160" s="58" t="s">
        <v>319</v>
      </c>
      <c r="B160" s="22"/>
      <c r="C160" s="274">
        <v>30000</v>
      </c>
      <c r="D160" s="275"/>
    </row>
    <row r="161" spans="1:4" ht="18.95" customHeight="1" thickBot="1" x14ac:dyDescent="0.5">
      <c r="A161" s="27" t="s">
        <v>9</v>
      </c>
      <c r="B161" s="22"/>
      <c r="C161" s="76">
        <f>SUM(C157:C160)</f>
        <v>290250</v>
      </c>
      <c r="D161" s="76">
        <f>SUM(D157:D160)</f>
        <v>259740</v>
      </c>
    </row>
    <row r="162" spans="1:4" ht="18.95" customHeight="1" thickTop="1" x14ac:dyDescent="0.45">
      <c r="A162" s="83" t="s">
        <v>174</v>
      </c>
      <c r="B162" s="22"/>
      <c r="C162" s="84"/>
      <c r="D162" s="82"/>
    </row>
    <row r="163" spans="1:4" ht="18.95" customHeight="1" x14ac:dyDescent="0.45">
      <c r="A163" s="83" t="s">
        <v>52</v>
      </c>
      <c r="B163" s="22"/>
      <c r="C163" s="84"/>
      <c r="D163" s="85"/>
    </row>
    <row r="164" spans="1:4" ht="18.95" customHeight="1" x14ac:dyDescent="0.45">
      <c r="A164" s="83" t="s">
        <v>175</v>
      </c>
      <c r="B164" s="22"/>
      <c r="C164" s="84">
        <v>25000</v>
      </c>
      <c r="D164" s="85">
        <v>0</v>
      </c>
    </row>
    <row r="165" spans="1:4" ht="18.95" customHeight="1" thickBot="1" x14ac:dyDescent="0.5">
      <c r="A165" s="138" t="s">
        <v>9</v>
      </c>
      <c r="B165" s="86"/>
      <c r="C165" s="76">
        <f>SUM(C164)</f>
        <v>25000</v>
      </c>
      <c r="D165" s="76">
        <f>SUM(D164)</f>
        <v>0</v>
      </c>
    </row>
    <row r="166" spans="1:4" ht="18.95" hidden="1" customHeight="1" thickTop="1" x14ac:dyDescent="0.45">
      <c r="A166" s="284"/>
      <c r="B166" s="284"/>
      <c r="C166" s="46"/>
      <c r="D166" s="47"/>
    </row>
    <row r="167" spans="1:4" ht="18.95" hidden="1" customHeight="1" x14ac:dyDescent="0.45">
      <c r="A167" s="284"/>
      <c r="B167" s="284"/>
      <c r="C167" s="46"/>
      <c r="D167" s="47"/>
    </row>
    <row r="168" spans="1:4" ht="18.95" customHeight="1" thickTop="1" x14ac:dyDescent="0.45">
      <c r="A168" s="297">
        <v>5</v>
      </c>
      <c r="B168" s="297"/>
      <c r="C168" s="297"/>
      <c r="D168" s="297"/>
    </row>
    <row r="169" spans="1:4" ht="18.95" customHeight="1" x14ac:dyDescent="0.45">
      <c r="A169" s="287" t="s">
        <v>2</v>
      </c>
      <c r="B169" s="287" t="s">
        <v>3</v>
      </c>
      <c r="C169" s="289" t="s">
        <v>4</v>
      </c>
      <c r="D169" s="291" t="s">
        <v>13</v>
      </c>
    </row>
    <row r="170" spans="1:4" ht="18.95" customHeight="1" x14ac:dyDescent="0.45">
      <c r="A170" s="288"/>
      <c r="B170" s="288"/>
      <c r="C170" s="290"/>
      <c r="D170" s="292"/>
    </row>
    <row r="171" spans="1:4" ht="18.95" customHeight="1" x14ac:dyDescent="0.45">
      <c r="A171" s="211" t="s">
        <v>78</v>
      </c>
      <c r="B171" s="212"/>
      <c r="C171" s="213"/>
      <c r="D171" s="214"/>
    </row>
    <row r="172" spans="1:4" ht="18.95" customHeight="1" x14ac:dyDescent="0.45">
      <c r="A172" s="88" t="s">
        <v>49</v>
      </c>
      <c r="B172" s="78"/>
      <c r="C172" s="31"/>
      <c r="D172" s="75"/>
    </row>
    <row r="173" spans="1:4" ht="18.95" customHeight="1" x14ac:dyDescent="0.45">
      <c r="A173" s="30" t="s">
        <v>177</v>
      </c>
      <c r="B173" s="22"/>
      <c r="C173" s="23"/>
      <c r="D173" s="40"/>
    </row>
    <row r="174" spans="1:4" ht="18.95" customHeight="1" x14ac:dyDescent="0.45">
      <c r="A174" s="22" t="s">
        <v>50</v>
      </c>
      <c r="B174" s="22"/>
      <c r="C174" s="23">
        <v>15000</v>
      </c>
      <c r="D174" s="40">
        <v>15000</v>
      </c>
    </row>
    <row r="175" spans="1:4" ht="18.95" customHeight="1" x14ac:dyDescent="0.45">
      <c r="A175" s="30" t="s">
        <v>176</v>
      </c>
      <c r="B175" s="22"/>
      <c r="D175" s="40"/>
    </row>
    <row r="176" spans="1:4" ht="18.95" customHeight="1" x14ac:dyDescent="0.45">
      <c r="A176" s="89" t="s">
        <v>120</v>
      </c>
      <c r="B176" s="41"/>
      <c r="C176" s="25">
        <v>5000</v>
      </c>
      <c r="D176" s="42">
        <v>5000</v>
      </c>
    </row>
    <row r="177" spans="1:7" ht="18.95" customHeight="1" x14ac:dyDescent="0.45">
      <c r="A177" s="89" t="s">
        <v>119</v>
      </c>
      <c r="B177" s="60"/>
      <c r="C177" s="42">
        <v>3000</v>
      </c>
      <c r="D177" s="42">
        <v>1000</v>
      </c>
    </row>
    <row r="178" spans="1:7" ht="18.95" customHeight="1" x14ac:dyDescent="0.45">
      <c r="A178" s="89" t="s">
        <v>178</v>
      </c>
      <c r="B178" s="60"/>
      <c r="C178" s="40">
        <v>5000</v>
      </c>
      <c r="D178" s="42">
        <v>5000</v>
      </c>
    </row>
    <row r="179" spans="1:7" ht="18.95" customHeight="1" x14ac:dyDescent="0.45">
      <c r="A179" s="89" t="s">
        <v>179</v>
      </c>
      <c r="B179" s="60"/>
      <c r="C179" s="54">
        <v>5000</v>
      </c>
      <c r="D179" s="42" t="s">
        <v>336</v>
      </c>
    </row>
    <row r="180" spans="1:7" ht="18.95" customHeight="1" thickBot="1" x14ac:dyDescent="0.5">
      <c r="A180" s="60" t="s">
        <v>9</v>
      </c>
      <c r="B180" s="60"/>
      <c r="C180" s="44">
        <f>SUM(C174:C179)</f>
        <v>33000</v>
      </c>
      <c r="D180" s="44">
        <f>SUM(D174:D179)</f>
        <v>26000</v>
      </c>
    </row>
    <row r="181" spans="1:7" ht="18.95" customHeight="1" thickTop="1" thickBot="1" x14ac:dyDescent="0.5">
      <c r="A181" s="90" t="s">
        <v>51</v>
      </c>
      <c r="B181" s="90"/>
      <c r="C181" s="91">
        <f>C180+C165+C161+C155+C149+C140+C112+C103+C96</f>
        <v>6830700</v>
      </c>
      <c r="D181" s="91">
        <f>D180+D165+D161+D155+D149+D140+D112+D103+D96</f>
        <v>5229284.88</v>
      </c>
      <c r="G181" s="252">
        <f>1323476.46-D181</f>
        <v>-3905808.42</v>
      </c>
    </row>
    <row r="182" spans="1:7" ht="18.95" customHeight="1" thickTop="1" x14ac:dyDescent="0.45">
      <c r="A182" s="30" t="s">
        <v>53</v>
      </c>
      <c r="B182" s="22"/>
      <c r="C182" s="31"/>
      <c r="D182" s="32"/>
    </row>
    <row r="183" spans="1:7" ht="18.95" customHeight="1" x14ac:dyDescent="0.45">
      <c r="A183" s="30" t="s">
        <v>54</v>
      </c>
      <c r="B183" s="22"/>
      <c r="C183" s="23"/>
      <c r="D183" s="52"/>
    </row>
    <row r="184" spans="1:7" ht="18.95" customHeight="1" x14ac:dyDescent="0.45">
      <c r="A184" s="30" t="s">
        <v>55</v>
      </c>
      <c r="B184" s="22"/>
      <c r="C184" s="23"/>
      <c r="D184" s="52"/>
    </row>
    <row r="185" spans="1:7" ht="18.95" customHeight="1" x14ac:dyDescent="0.45">
      <c r="A185" s="22" t="s">
        <v>56</v>
      </c>
      <c r="B185" s="22"/>
      <c r="C185" s="94">
        <v>1442300</v>
      </c>
      <c r="D185" s="52">
        <v>1234260</v>
      </c>
    </row>
    <row r="186" spans="1:7" ht="18.95" customHeight="1" x14ac:dyDescent="0.45">
      <c r="A186" s="22" t="s">
        <v>25</v>
      </c>
      <c r="B186" s="22"/>
      <c r="C186" s="23">
        <v>42000</v>
      </c>
      <c r="D186" s="52">
        <v>42000</v>
      </c>
    </row>
    <row r="187" spans="1:7" ht="18.95" customHeight="1" x14ac:dyDescent="0.45">
      <c r="A187" s="41" t="s">
        <v>168</v>
      </c>
      <c r="B187" s="150"/>
      <c r="C187" s="23">
        <v>436320</v>
      </c>
      <c r="D187" s="52">
        <v>326009</v>
      </c>
    </row>
    <row r="188" spans="1:7" ht="18.95" customHeight="1" x14ac:dyDescent="0.45">
      <c r="A188" s="22" t="s">
        <v>121</v>
      </c>
      <c r="B188" s="146"/>
      <c r="C188" s="117">
        <v>54600</v>
      </c>
      <c r="D188" s="52">
        <v>32857</v>
      </c>
    </row>
    <row r="189" spans="1:7" ht="18.95" customHeight="1" x14ac:dyDescent="0.45">
      <c r="A189" s="78" t="s">
        <v>311</v>
      </c>
      <c r="B189" s="148"/>
      <c r="C189" s="65">
        <v>15000</v>
      </c>
      <c r="D189" s="69">
        <v>14200</v>
      </c>
    </row>
    <row r="190" spans="1:7" ht="18.95" customHeight="1" thickBot="1" x14ac:dyDescent="0.5">
      <c r="A190" s="253" t="s">
        <v>9</v>
      </c>
      <c r="B190" s="148"/>
      <c r="C190" s="270">
        <f>SUM(C185:C189)</f>
        <v>1990220</v>
      </c>
      <c r="D190" s="270">
        <f>SUM(D185:D189)</f>
        <v>1649326</v>
      </c>
    </row>
    <row r="191" spans="1:7" ht="18.95" customHeight="1" thickTop="1" x14ac:dyDescent="0.45">
      <c r="A191" s="88" t="s">
        <v>141</v>
      </c>
      <c r="B191" s="191"/>
      <c r="C191" s="31"/>
      <c r="D191" s="32"/>
    </row>
    <row r="192" spans="1:7" ht="18.95" customHeight="1" x14ac:dyDescent="0.45">
      <c r="A192" s="30" t="s">
        <v>28</v>
      </c>
      <c r="B192" s="60"/>
      <c r="C192" s="23"/>
      <c r="D192" s="52"/>
    </row>
    <row r="193" spans="1:6" ht="18.95" customHeight="1" x14ac:dyDescent="0.45">
      <c r="A193" s="22" t="s">
        <v>29</v>
      </c>
      <c r="B193" s="22"/>
      <c r="C193" s="23">
        <v>40000</v>
      </c>
      <c r="D193" s="40">
        <v>36350</v>
      </c>
    </row>
    <row r="194" spans="1:6" ht="18.95" customHeight="1" x14ac:dyDescent="0.45">
      <c r="A194" s="22" t="s">
        <v>72</v>
      </c>
      <c r="B194" s="22"/>
      <c r="C194" s="23">
        <v>5000</v>
      </c>
      <c r="D194" s="40">
        <v>0</v>
      </c>
    </row>
    <row r="195" spans="1:6" ht="18.95" customHeight="1" x14ac:dyDescent="0.45">
      <c r="A195" s="22" t="s">
        <v>57</v>
      </c>
      <c r="B195" s="27"/>
      <c r="C195" s="23">
        <v>144000</v>
      </c>
      <c r="D195" s="40">
        <v>151200</v>
      </c>
    </row>
    <row r="196" spans="1:6" ht="18.95" customHeight="1" x14ac:dyDescent="0.45">
      <c r="A196" s="22" t="s">
        <v>58</v>
      </c>
      <c r="B196" s="22"/>
      <c r="C196" s="25">
        <v>16200</v>
      </c>
      <c r="D196" s="40">
        <v>15400</v>
      </c>
    </row>
    <row r="197" spans="1:6" ht="18.95" customHeight="1" thickBot="1" x14ac:dyDescent="0.5">
      <c r="A197" s="97" t="s">
        <v>9</v>
      </c>
      <c r="B197" s="22"/>
      <c r="C197" s="28">
        <f>SUM(C193:C196)</f>
        <v>205200</v>
      </c>
      <c r="D197" s="28">
        <f>SUM(D193:D196)</f>
        <v>202950</v>
      </c>
    </row>
    <row r="198" spans="1:6" ht="18.95" customHeight="1" thickTop="1" x14ac:dyDescent="0.45">
      <c r="A198" s="41" t="s">
        <v>11</v>
      </c>
      <c r="B198" s="27"/>
      <c r="C198" s="50" t="s">
        <v>11</v>
      </c>
      <c r="D198" s="98"/>
    </row>
    <row r="199" spans="1:6" ht="18.95" customHeight="1" x14ac:dyDescent="0.45">
      <c r="A199" s="30" t="s">
        <v>34</v>
      </c>
      <c r="B199" s="27"/>
      <c r="C199" s="23" t="s">
        <v>11</v>
      </c>
      <c r="D199" s="94"/>
    </row>
    <row r="200" spans="1:6" ht="18.95" customHeight="1" x14ac:dyDescent="0.45">
      <c r="A200" s="22" t="s">
        <v>59</v>
      </c>
      <c r="B200" s="22"/>
      <c r="C200" s="25">
        <v>20000</v>
      </c>
      <c r="D200" s="42">
        <v>0</v>
      </c>
    </row>
    <row r="201" spans="1:6" ht="18.95" customHeight="1" x14ac:dyDescent="0.45">
      <c r="A201" s="58" t="s">
        <v>60</v>
      </c>
      <c r="B201" s="22"/>
      <c r="C201" s="99"/>
      <c r="D201" s="40"/>
    </row>
    <row r="202" spans="1:6" ht="18.95" customHeight="1" x14ac:dyDescent="0.45">
      <c r="A202" s="7" t="s">
        <v>135</v>
      </c>
      <c r="B202" s="22"/>
      <c r="C202" s="87">
        <v>50000</v>
      </c>
      <c r="D202" s="3">
        <v>57604</v>
      </c>
      <c r="E202" s="5" t="s">
        <v>330</v>
      </c>
    </row>
    <row r="203" spans="1:6" ht="18.95" customHeight="1" x14ac:dyDescent="0.45">
      <c r="A203" s="22" t="s">
        <v>134</v>
      </c>
      <c r="B203" s="22"/>
      <c r="C203" s="96">
        <v>125000</v>
      </c>
      <c r="D203" s="3">
        <v>91100</v>
      </c>
      <c r="E203" s="5" t="s">
        <v>270</v>
      </c>
      <c r="F203" s="5" t="s">
        <v>331</v>
      </c>
    </row>
    <row r="204" spans="1:6" ht="18.95" customHeight="1" x14ac:dyDescent="0.45">
      <c r="A204" s="89" t="s">
        <v>185</v>
      </c>
      <c r="B204" s="60"/>
      <c r="C204" s="96">
        <v>20000</v>
      </c>
      <c r="D204" s="3">
        <v>16600</v>
      </c>
      <c r="E204" s="5" t="s">
        <v>332</v>
      </c>
    </row>
    <row r="205" spans="1:6" ht="18.95" customHeight="1" x14ac:dyDescent="0.45">
      <c r="A205" s="89" t="s">
        <v>180</v>
      </c>
      <c r="B205" s="60"/>
      <c r="C205" s="96">
        <v>200000</v>
      </c>
      <c r="D205" s="3">
        <v>120836</v>
      </c>
    </row>
    <row r="206" spans="1:6" ht="18.95" customHeight="1" x14ac:dyDescent="0.45">
      <c r="A206" s="22" t="s">
        <v>181</v>
      </c>
      <c r="B206" s="30"/>
      <c r="C206" s="25">
        <v>10000</v>
      </c>
      <c r="D206" s="3">
        <v>1940</v>
      </c>
    </row>
    <row r="207" spans="1:6" ht="18.95" customHeight="1" thickBot="1" x14ac:dyDescent="0.5">
      <c r="A207" s="138" t="s">
        <v>9</v>
      </c>
      <c r="B207" s="139"/>
      <c r="C207" s="28">
        <f>SUM(C200:C206)</f>
        <v>425000</v>
      </c>
      <c r="D207" s="28">
        <f>SUM(D200:D206)</f>
        <v>288080</v>
      </c>
    </row>
    <row r="208" spans="1:6" ht="18.95" hidden="1" customHeight="1" thickTop="1" x14ac:dyDescent="0.45">
      <c r="A208" s="284"/>
      <c r="B208" s="93"/>
      <c r="C208" s="64"/>
      <c r="D208" s="64"/>
    </row>
    <row r="209" spans="1:4" ht="18.95" customHeight="1" thickTop="1" x14ac:dyDescent="0.45">
      <c r="A209" s="284"/>
      <c r="B209" s="93"/>
      <c r="C209" s="64"/>
      <c r="D209" s="64"/>
    </row>
    <row r="210" spans="1:4" ht="18.75" customHeight="1" x14ac:dyDescent="0.45">
      <c r="A210" s="296">
        <v>6</v>
      </c>
      <c r="B210" s="296"/>
      <c r="C210" s="296"/>
      <c r="D210" s="296"/>
    </row>
    <row r="211" spans="1:4" ht="18.75" customHeight="1" x14ac:dyDescent="0.45">
      <c r="A211" s="287" t="s">
        <v>2</v>
      </c>
      <c r="B211" s="287" t="s">
        <v>3</v>
      </c>
      <c r="C211" s="289" t="s">
        <v>4</v>
      </c>
      <c r="D211" s="291" t="s">
        <v>13</v>
      </c>
    </row>
    <row r="212" spans="1:4" ht="18.75" customHeight="1" x14ac:dyDescent="0.45">
      <c r="A212" s="288"/>
      <c r="B212" s="288"/>
      <c r="C212" s="290"/>
      <c r="D212" s="292"/>
    </row>
    <row r="213" spans="1:4" ht="18.75" customHeight="1" x14ac:dyDescent="0.45">
      <c r="A213" s="77" t="s">
        <v>39</v>
      </c>
      <c r="B213" s="78"/>
      <c r="C213" s="100"/>
      <c r="D213" s="32"/>
    </row>
    <row r="214" spans="1:4" ht="18.75" customHeight="1" x14ac:dyDescent="0.45">
      <c r="A214" s="22" t="s">
        <v>40</v>
      </c>
      <c r="B214" s="22"/>
      <c r="C214" s="23">
        <v>50000</v>
      </c>
      <c r="D214" s="52">
        <v>36694</v>
      </c>
    </row>
    <row r="215" spans="1:4" ht="18.75" customHeight="1" x14ac:dyDescent="0.45">
      <c r="A215" s="22" t="s">
        <v>62</v>
      </c>
      <c r="B215" s="22"/>
      <c r="C215" s="25">
        <v>65000</v>
      </c>
      <c r="D215" s="70">
        <v>63895</v>
      </c>
    </row>
    <row r="216" spans="1:4" ht="18.75" customHeight="1" thickBot="1" x14ac:dyDescent="0.5">
      <c r="A216" s="27" t="s">
        <v>9</v>
      </c>
      <c r="B216" s="22"/>
      <c r="C216" s="44">
        <f>SUM(C214:C215)</f>
        <v>115000</v>
      </c>
      <c r="D216" s="44">
        <f>SUM(D214:D215)</f>
        <v>100589</v>
      </c>
    </row>
    <row r="217" spans="1:4" ht="18.75" customHeight="1" thickTop="1" x14ac:dyDescent="0.45">
      <c r="A217" s="77" t="s">
        <v>42</v>
      </c>
      <c r="B217" s="78"/>
      <c r="C217" s="101"/>
      <c r="D217" s="101"/>
    </row>
    <row r="218" spans="1:4" ht="18.75" customHeight="1" x14ac:dyDescent="0.45">
      <c r="A218" s="102" t="s">
        <v>186</v>
      </c>
      <c r="B218" s="78"/>
      <c r="C218" s="103">
        <f>10000+15000</f>
        <v>25000</v>
      </c>
      <c r="D218" s="103">
        <v>8573</v>
      </c>
    </row>
    <row r="219" spans="1:4" ht="18.75" customHeight="1" thickBot="1" x14ac:dyDescent="0.5">
      <c r="A219" s="104" t="s">
        <v>9</v>
      </c>
      <c r="B219" s="22"/>
      <c r="C219" s="44">
        <f>SUM(C218)</f>
        <v>25000</v>
      </c>
      <c r="D219" s="44">
        <f>SUM(D218)</f>
        <v>8573</v>
      </c>
    </row>
    <row r="220" spans="1:4" ht="18.75" customHeight="1" thickTop="1" x14ac:dyDescent="0.45">
      <c r="A220" s="30" t="s">
        <v>63</v>
      </c>
      <c r="B220" s="22"/>
      <c r="C220" s="32"/>
      <c r="D220" s="32"/>
    </row>
    <row r="221" spans="1:4" ht="18.75" customHeight="1" x14ac:dyDescent="0.45">
      <c r="A221" s="30" t="s">
        <v>47</v>
      </c>
      <c r="B221" s="22"/>
      <c r="C221" s="52"/>
      <c r="D221" s="52"/>
    </row>
    <row r="222" spans="1:4" ht="18.75" customHeight="1" x14ac:dyDescent="0.45">
      <c r="A222" s="22" t="s">
        <v>182</v>
      </c>
      <c r="B222" s="27"/>
      <c r="C222" s="70">
        <v>27800</v>
      </c>
      <c r="D222" s="70">
        <v>25590</v>
      </c>
    </row>
    <row r="223" spans="1:4" ht="18.75" customHeight="1" x14ac:dyDescent="0.45">
      <c r="A223" s="58" t="s">
        <v>183</v>
      </c>
      <c r="B223" s="22"/>
      <c r="C223" s="105">
        <v>22000</v>
      </c>
      <c r="D223" s="40">
        <v>0</v>
      </c>
    </row>
    <row r="224" spans="1:4" ht="18.75" customHeight="1" x14ac:dyDescent="0.45">
      <c r="A224" s="58" t="s">
        <v>184</v>
      </c>
      <c r="B224" s="41"/>
      <c r="C224" s="106">
        <v>5800</v>
      </c>
      <c r="D224" s="107">
        <v>0</v>
      </c>
    </row>
    <row r="225" spans="1:6" ht="18.75" customHeight="1" thickBot="1" x14ac:dyDescent="0.5">
      <c r="A225" s="27" t="s">
        <v>9</v>
      </c>
      <c r="B225" s="22"/>
      <c r="C225" s="39">
        <f>SUM(C222:C224)</f>
        <v>55600</v>
      </c>
      <c r="D225" s="39">
        <f>SUM(D222:D224)</f>
        <v>25590</v>
      </c>
    </row>
    <row r="226" spans="1:6" s="108" customFormat="1" ht="18.75" customHeight="1" thickTop="1" thickBot="1" x14ac:dyDescent="0.5">
      <c r="A226" s="90" t="s">
        <v>64</v>
      </c>
      <c r="B226" s="166"/>
      <c r="C226" s="143">
        <f>C190+C197+C207+C216+C225+C219</f>
        <v>2816020</v>
      </c>
      <c r="D226" s="143">
        <f>D190+D197+D207+D216+D225+D219</f>
        <v>2275108</v>
      </c>
    </row>
    <row r="227" spans="1:6" s="112" customFormat="1" ht="18.75" customHeight="1" thickTop="1" thickBot="1" x14ac:dyDescent="0.5">
      <c r="A227" s="118" t="s">
        <v>65</v>
      </c>
      <c r="B227" s="119"/>
      <c r="C227" s="232">
        <f>C181++C226</f>
        <v>9646720</v>
      </c>
      <c r="D227" s="232">
        <f>D181++D226</f>
        <v>7504392.8799999999</v>
      </c>
    </row>
    <row r="228" spans="1:6" ht="18.75" customHeight="1" thickTop="1" x14ac:dyDescent="0.45">
      <c r="A228" s="203" t="s">
        <v>66</v>
      </c>
      <c r="B228" s="78"/>
      <c r="C228" s="114"/>
      <c r="D228" s="80"/>
    </row>
    <row r="229" spans="1:6" ht="18.75" customHeight="1" x14ac:dyDescent="0.45">
      <c r="A229" s="30" t="s">
        <v>67</v>
      </c>
      <c r="B229" s="22"/>
      <c r="C229" s="115"/>
      <c r="D229" s="69"/>
    </row>
    <row r="230" spans="1:6" ht="18.75" customHeight="1" x14ac:dyDescent="0.45">
      <c r="A230" s="30" t="s">
        <v>141</v>
      </c>
      <c r="B230" s="22"/>
      <c r="C230" s="117"/>
      <c r="D230" s="23"/>
    </row>
    <row r="231" spans="1:6" ht="18.75" customHeight="1" x14ac:dyDescent="0.45">
      <c r="A231" s="48" t="s">
        <v>34</v>
      </c>
      <c r="B231" s="22"/>
      <c r="C231" s="101"/>
      <c r="D231" s="101"/>
    </row>
    <row r="232" spans="1:6" ht="18.75" customHeight="1" x14ac:dyDescent="0.45">
      <c r="A232" s="22" t="s">
        <v>136</v>
      </c>
      <c r="B232" s="27"/>
      <c r="C232" s="50"/>
      <c r="D232" s="54"/>
    </row>
    <row r="233" spans="1:6" ht="18.75" customHeight="1" x14ac:dyDescent="0.45">
      <c r="A233" s="41" t="s">
        <v>187</v>
      </c>
      <c r="B233" s="22"/>
      <c r="C233" s="23">
        <v>22000</v>
      </c>
      <c r="D233" s="40">
        <v>8800</v>
      </c>
      <c r="F233" s="4"/>
    </row>
    <row r="234" spans="1:6" ht="18.75" customHeight="1" x14ac:dyDescent="0.45">
      <c r="A234" s="22" t="s">
        <v>188</v>
      </c>
      <c r="B234" s="41"/>
      <c r="C234" s="50">
        <v>30000</v>
      </c>
      <c r="D234" s="54">
        <v>0</v>
      </c>
    </row>
    <row r="235" spans="1:6" ht="18.75" customHeight="1" thickBot="1" x14ac:dyDescent="0.5">
      <c r="A235" s="60" t="s">
        <v>9</v>
      </c>
      <c r="B235" s="41"/>
      <c r="C235" s="28">
        <f>SUM(C232:C234)</f>
        <v>52000</v>
      </c>
      <c r="D235" s="28">
        <f>SUM(D232:D234)</f>
        <v>8800</v>
      </c>
    </row>
    <row r="236" spans="1:6" s="108" customFormat="1" ht="18.75" customHeight="1" thickTop="1" thickBot="1" x14ac:dyDescent="0.5">
      <c r="A236" s="109" t="s">
        <v>68</v>
      </c>
      <c r="B236" s="110"/>
      <c r="C236" s="92">
        <f>C235</f>
        <v>52000</v>
      </c>
      <c r="D236" s="92">
        <f>D235</f>
        <v>8800</v>
      </c>
    </row>
    <row r="237" spans="1:6" s="112" customFormat="1" ht="18.75" customHeight="1" thickTop="1" thickBot="1" x14ac:dyDescent="0.5">
      <c r="A237" s="118" t="s">
        <v>69</v>
      </c>
      <c r="B237" s="119"/>
      <c r="C237" s="120">
        <f>C236</f>
        <v>52000</v>
      </c>
      <c r="D237" s="120">
        <f>D236</f>
        <v>8800</v>
      </c>
    </row>
    <row r="238" spans="1:6" ht="18.75" customHeight="1" thickTop="1" x14ac:dyDescent="0.45">
      <c r="A238" s="88" t="s">
        <v>70</v>
      </c>
      <c r="B238" s="78"/>
      <c r="C238" s="31"/>
      <c r="D238" s="100"/>
    </row>
    <row r="239" spans="1:6" ht="18.75" customHeight="1" x14ac:dyDescent="0.45">
      <c r="A239" s="88" t="s">
        <v>71</v>
      </c>
      <c r="B239" s="22"/>
      <c r="C239" s="31"/>
      <c r="D239" s="32"/>
    </row>
    <row r="240" spans="1:6" ht="18.75" customHeight="1" x14ac:dyDescent="0.45">
      <c r="A240" s="30" t="s">
        <v>16</v>
      </c>
      <c r="B240" s="22"/>
      <c r="C240" s="23"/>
      <c r="D240" s="52"/>
    </row>
    <row r="241" spans="1:4" ht="18.75" customHeight="1" x14ac:dyDescent="0.45">
      <c r="A241" s="30" t="s">
        <v>55</v>
      </c>
      <c r="B241" s="22"/>
      <c r="C241" s="23" t="s">
        <v>11</v>
      </c>
      <c r="D241" s="52"/>
    </row>
    <row r="242" spans="1:4" ht="18.75" customHeight="1" x14ac:dyDescent="0.45">
      <c r="A242" s="22" t="s">
        <v>56</v>
      </c>
      <c r="B242" s="27"/>
      <c r="C242" s="42">
        <v>1124840</v>
      </c>
      <c r="D242" s="70">
        <v>1105380</v>
      </c>
    </row>
    <row r="243" spans="1:4" ht="18.75" customHeight="1" x14ac:dyDescent="0.45">
      <c r="A243" s="22" t="s">
        <v>308</v>
      </c>
      <c r="B243" s="27"/>
      <c r="C243" s="42">
        <v>6360</v>
      </c>
      <c r="D243" s="70">
        <v>6360</v>
      </c>
    </row>
    <row r="244" spans="1:4" ht="18.75" customHeight="1" x14ac:dyDescent="0.45">
      <c r="A244" s="58" t="s">
        <v>168</v>
      </c>
      <c r="B244" s="22"/>
      <c r="C244" s="23">
        <v>157720</v>
      </c>
      <c r="D244" s="52">
        <v>157680</v>
      </c>
    </row>
    <row r="245" spans="1:4" ht="18.75" customHeight="1" x14ac:dyDescent="0.45">
      <c r="A245" s="58" t="s">
        <v>145</v>
      </c>
      <c r="B245" s="22"/>
      <c r="C245" s="50">
        <v>10000</v>
      </c>
      <c r="D245" s="229">
        <v>1740</v>
      </c>
    </row>
    <row r="246" spans="1:4" ht="18.75" customHeight="1" thickBot="1" x14ac:dyDescent="0.5">
      <c r="A246" s="138" t="s">
        <v>9</v>
      </c>
      <c r="B246" s="86"/>
      <c r="C246" s="28">
        <f>SUM(C242:C245)</f>
        <v>1298920</v>
      </c>
      <c r="D246" s="28">
        <f>SUM(D242:D245)</f>
        <v>1271160</v>
      </c>
    </row>
    <row r="247" spans="1:4" ht="17.850000000000001" customHeight="1" thickTop="1" x14ac:dyDescent="0.45">
      <c r="A247" s="284"/>
      <c r="B247" s="4"/>
      <c r="C247" s="64"/>
      <c r="D247" s="64"/>
    </row>
    <row r="248" spans="1:4" ht="18.399999999999999" customHeight="1" x14ac:dyDescent="0.45">
      <c r="A248" s="284"/>
      <c r="B248" s="4"/>
      <c r="C248" s="64"/>
      <c r="D248" s="64"/>
    </row>
    <row r="249" spans="1:4" ht="18.399999999999999" customHeight="1" x14ac:dyDescent="0.45">
      <c r="A249" s="284"/>
      <c r="B249" s="4"/>
      <c r="C249" s="64"/>
      <c r="D249" s="64"/>
    </row>
    <row r="250" spans="1:4" ht="18.399999999999999" customHeight="1" x14ac:dyDescent="0.45">
      <c r="A250" s="284"/>
      <c r="B250" s="4"/>
      <c r="C250" s="64"/>
      <c r="D250" s="64"/>
    </row>
    <row r="251" spans="1:4" ht="18.95" customHeight="1" x14ac:dyDescent="0.45">
      <c r="A251" s="284"/>
      <c r="B251" s="4"/>
      <c r="C251" s="64"/>
      <c r="D251" s="64"/>
    </row>
    <row r="252" spans="1:4" ht="17.25" hidden="1" customHeight="1" x14ac:dyDescent="0.45">
      <c r="A252" s="284"/>
      <c r="B252" s="4"/>
      <c r="C252" s="64"/>
      <c r="D252" s="64"/>
    </row>
    <row r="253" spans="1:4" ht="18.95" customHeight="1" x14ac:dyDescent="0.45">
      <c r="A253" s="297">
        <v>7</v>
      </c>
      <c r="B253" s="297"/>
      <c r="C253" s="297"/>
      <c r="D253" s="297"/>
    </row>
    <row r="254" spans="1:4" ht="18.95" customHeight="1" x14ac:dyDescent="0.45">
      <c r="A254" s="287" t="s">
        <v>2</v>
      </c>
      <c r="B254" s="287" t="s">
        <v>3</v>
      </c>
      <c r="C254" s="289" t="s">
        <v>4</v>
      </c>
      <c r="D254" s="291" t="s">
        <v>13</v>
      </c>
    </row>
    <row r="255" spans="1:4" ht="18.95" customHeight="1" x14ac:dyDescent="0.45">
      <c r="A255" s="288"/>
      <c r="B255" s="288"/>
      <c r="C255" s="290"/>
      <c r="D255" s="292"/>
    </row>
    <row r="256" spans="1:4" ht="18.95" customHeight="1" x14ac:dyDescent="0.45">
      <c r="A256" s="30" t="s">
        <v>28</v>
      </c>
      <c r="B256" s="2"/>
      <c r="C256" s="42"/>
      <c r="D256" s="70"/>
    </row>
    <row r="257" spans="1:6" ht="18.95" customHeight="1" x14ac:dyDescent="0.45">
      <c r="A257" s="22" t="s">
        <v>29</v>
      </c>
      <c r="B257" s="199"/>
      <c r="C257" s="59">
        <v>20000</v>
      </c>
      <c r="D257" s="42">
        <v>0</v>
      </c>
    </row>
    <row r="258" spans="1:6" ht="18.95" customHeight="1" x14ac:dyDescent="0.45">
      <c r="A258" s="58" t="s">
        <v>72</v>
      </c>
      <c r="B258" s="22"/>
      <c r="C258" s="40">
        <v>2000</v>
      </c>
      <c r="D258" s="40">
        <v>0</v>
      </c>
    </row>
    <row r="259" spans="1:6" s="4" customFormat="1" ht="18.95" customHeight="1" x14ac:dyDescent="0.45">
      <c r="A259" s="22" t="s">
        <v>57</v>
      </c>
      <c r="B259" s="22"/>
      <c r="C259" s="23">
        <v>42000</v>
      </c>
      <c r="D259" s="40">
        <v>41500</v>
      </c>
    </row>
    <row r="260" spans="1:6" s="4" customFormat="1" ht="18.95" customHeight="1" x14ac:dyDescent="0.45">
      <c r="A260" s="22" t="s">
        <v>58</v>
      </c>
      <c r="B260" s="22"/>
      <c r="C260" s="50">
        <v>29800</v>
      </c>
      <c r="D260" s="54">
        <v>27150</v>
      </c>
    </row>
    <row r="261" spans="1:6" s="4" customFormat="1" ht="18.95" customHeight="1" thickBot="1" x14ac:dyDescent="0.5">
      <c r="A261" s="27" t="s">
        <v>9</v>
      </c>
      <c r="B261" s="22"/>
      <c r="C261" s="28">
        <f>SUM(C257:C260)</f>
        <v>93800</v>
      </c>
      <c r="D261" s="28">
        <f>SUM(D257:D260)</f>
        <v>68650</v>
      </c>
    </row>
    <row r="262" spans="1:6" s="4" customFormat="1" ht="18.95" customHeight="1" thickTop="1" x14ac:dyDescent="0.45">
      <c r="A262" s="88" t="s">
        <v>34</v>
      </c>
      <c r="B262" s="78"/>
      <c r="C262" s="114"/>
      <c r="D262" s="101"/>
    </row>
    <row r="263" spans="1:6" s="4" customFormat="1" ht="18.95" customHeight="1" x14ac:dyDescent="0.45">
      <c r="A263" s="22" t="s">
        <v>59</v>
      </c>
      <c r="B263" s="22"/>
      <c r="C263" s="31">
        <v>5000</v>
      </c>
      <c r="D263" s="75">
        <v>0</v>
      </c>
    </row>
    <row r="264" spans="1:6" s="4" customFormat="1" ht="18.95" customHeight="1" x14ac:dyDescent="0.45">
      <c r="A264" s="22" t="s">
        <v>73</v>
      </c>
      <c r="B264" s="27"/>
      <c r="C264" s="23"/>
      <c r="D264" s="94"/>
    </row>
    <row r="265" spans="1:6" s="4" customFormat="1" ht="18.95" customHeight="1" x14ac:dyDescent="0.45">
      <c r="A265" s="22" t="s">
        <v>309</v>
      </c>
      <c r="B265" s="22"/>
      <c r="C265" s="23">
        <v>90000</v>
      </c>
      <c r="D265" s="40">
        <v>62902</v>
      </c>
      <c r="E265" s="4" t="s">
        <v>273</v>
      </c>
      <c r="F265" s="4" t="s">
        <v>272</v>
      </c>
    </row>
    <row r="266" spans="1:6" s="4" customFormat="1" ht="18.95" customHeight="1" x14ac:dyDescent="0.45">
      <c r="A266" s="22" t="s">
        <v>137</v>
      </c>
      <c r="B266" s="22"/>
      <c r="C266" s="136">
        <f>40000+20000+25000</f>
        <v>85000</v>
      </c>
      <c r="D266" s="42">
        <v>74700</v>
      </c>
      <c r="E266" s="4" t="s">
        <v>274</v>
      </c>
      <c r="F266" s="4" t="s">
        <v>272</v>
      </c>
    </row>
    <row r="267" spans="1:6" s="4" customFormat="1" ht="18.95" customHeight="1" thickBot="1" x14ac:dyDescent="0.5">
      <c r="A267" s="27" t="s">
        <v>9</v>
      </c>
      <c r="B267" s="22"/>
      <c r="C267" s="202">
        <f>SUM(C263:C266)</f>
        <v>180000</v>
      </c>
      <c r="D267" s="202">
        <f>SUM(D263:D266)</f>
        <v>137602</v>
      </c>
    </row>
    <row r="268" spans="1:6" s="4" customFormat="1" ht="18.95" customHeight="1" thickTop="1" thickBot="1" x14ac:dyDescent="0.5">
      <c r="A268" s="90" t="s">
        <v>74</v>
      </c>
      <c r="B268" s="166"/>
      <c r="C268" s="204">
        <f>C246+C261+C267</f>
        <v>1572720</v>
      </c>
      <c r="D268" s="204">
        <f>D246+D261+D267</f>
        <v>1477412</v>
      </c>
    </row>
    <row r="269" spans="1:6" s="4" customFormat="1" ht="18.95" customHeight="1" thickTop="1" x14ac:dyDescent="0.45">
      <c r="A269" s="88" t="s">
        <v>75</v>
      </c>
      <c r="B269" s="104"/>
      <c r="C269" s="114"/>
      <c r="D269" s="100"/>
    </row>
    <row r="270" spans="1:6" s="4" customFormat="1" ht="18.95" customHeight="1" x14ac:dyDescent="0.45">
      <c r="A270" s="88" t="s">
        <v>141</v>
      </c>
      <c r="B270" s="78"/>
      <c r="C270" s="31"/>
      <c r="D270" s="32"/>
    </row>
    <row r="271" spans="1:6" s="4" customFormat="1" ht="18.95" customHeight="1" x14ac:dyDescent="0.45">
      <c r="A271" s="30" t="s">
        <v>34</v>
      </c>
      <c r="B271" s="22"/>
      <c r="C271" s="23"/>
      <c r="D271" s="52"/>
    </row>
    <row r="272" spans="1:6" s="4" customFormat="1" ht="18.95" customHeight="1" x14ac:dyDescent="0.45">
      <c r="A272" s="22" t="s">
        <v>95</v>
      </c>
      <c r="B272" s="22"/>
      <c r="C272" s="23"/>
      <c r="D272" s="52"/>
    </row>
    <row r="273" spans="1:5" s="4" customFormat="1" ht="18.95" customHeight="1" x14ac:dyDescent="0.45">
      <c r="A273" s="22" t="s">
        <v>189</v>
      </c>
      <c r="B273" s="22"/>
      <c r="C273" s="23">
        <f>130000+50000</f>
        <v>180000</v>
      </c>
      <c r="D273" s="52">
        <v>140450</v>
      </c>
      <c r="E273" s="4" t="s">
        <v>268</v>
      </c>
    </row>
    <row r="274" spans="1:5" s="4" customFormat="1" ht="18.95" customHeight="1" x14ac:dyDescent="0.45">
      <c r="A274" s="41" t="s">
        <v>191</v>
      </c>
      <c r="B274" s="27"/>
      <c r="C274" s="25">
        <v>25400</v>
      </c>
      <c r="D274" s="70">
        <v>20450</v>
      </c>
    </row>
    <row r="275" spans="1:5" s="4" customFormat="1" ht="18.95" customHeight="1" x14ac:dyDescent="0.45">
      <c r="A275" s="58" t="s">
        <v>192</v>
      </c>
      <c r="B275" s="22"/>
      <c r="C275" s="40">
        <v>384200</v>
      </c>
      <c r="D275" s="52">
        <v>375800</v>
      </c>
    </row>
    <row r="276" spans="1:5" s="4" customFormat="1" ht="18.95" customHeight="1" x14ac:dyDescent="0.45">
      <c r="A276" s="102" t="s">
        <v>163</v>
      </c>
      <c r="B276" s="78"/>
      <c r="C276" s="54">
        <v>8000</v>
      </c>
      <c r="D276" s="69">
        <v>0</v>
      </c>
    </row>
    <row r="277" spans="1:5" s="4" customFormat="1" ht="18.95" customHeight="1" x14ac:dyDescent="0.45">
      <c r="A277" s="102" t="s">
        <v>164</v>
      </c>
      <c r="B277" s="22"/>
      <c r="C277" s="124">
        <v>279300</v>
      </c>
      <c r="D277" s="52">
        <v>0</v>
      </c>
    </row>
    <row r="278" spans="1:5" s="4" customFormat="1" ht="18.95" customHeight="1" x14ac:dyDescent="0.45">
      <c r="A278" s="102" t="s">
        <v>190</v>
      </c>
      <c r="B278" s="78"/>
      <c r="C278" s="54">
        <v>96900</v>
      </c>
      <c r="D278" s="69">
        <v>0</v>
      </c>
    </row>
    <row r="279" spans="1:5" s="4" customFormat="1" ht="18.95" customHeight="1" thickBot="1" x14ac:dyDescent="0.5">
      <c r="A279" s="104" t="s">
        <v>9</v>
      </c>
      <c r="B279" s="22"/>
      <c r="C279" s="44">
        <f>SUM(C273:C278)</f>
        <v>973800</v>
      </c>
      <c r="D279" s="44">
        <f>SUM(D273:D278)</f>
        <v>536700</v>
      </c>
    </row>
    <row r="280" spans="1:5" s="4" customFormat="1" ht="18.95" customHeight="1" thickTop="1" x14ac:dyDescent="0.45">
      <c r="A280" s="48" t="s">
        <v>39</v>
      </c>
      <c r="B280" s="22"/>
      <c r="C280" s="75"/>
      <c r="D280" s="32"/>
    </row>
    <row r="281" spans="1:5" s="4" customFormat="1" ht="18.95" customHeight="1" x14ac:dyDescent="0.45">
      <c r="A281" s="89" t="s">
        <v>77</v>
      </c>
      <c r="B281" s="22"/>
      <c r="C281" s="42">
        <v>707100</v>
      </c>
      <c r="D281" s="42">
        <v>329369.40000000002</v>
      </c>
    </row>
    <row r="282" spans="1:5" s="68" customFormat="1" ht="18.95" customHeight="1" thickBot="1" x14ac:dyDescent="0.5">
      <c r="A282" s="2" t="s">
        <v>9</v>
      </c>
      <c r="B282" s="22"/>
      <c r="C282" s="125">
        <f>SUM(C281)</f>
        <v>707100</v>
      </c>
      <c r="D282" s="125">
        <f>SUM(D281)</f>
        <v>329369.40000000002</v>
      </c>
    </row>
    <row r="283" spans="1:5" s="68" customFormat="1" ht="18.95" customHeight="1" thickTop="1" x14ac:dyDescent="0.45">
      <c r="A283" s="16" t="s">
        <v>63</v>
      </c>
      <c r="B283" s="78"/>
      <c r="C283" s="31"/>
      <c r="D283" s="31"/>
    </row>
    <row r="284" spans="1:5" s="68" customFormat="1" ht="18.95" customHeight="1" x14ac:dyDescent="0.45">
      <c r="A284" s="16" t="s">
        <v>47</v>
      </c>
      <c r="B284" s="22"/>
      <c r="C284" s="23"/>
      <c r="D284" s="23"/>
    </row>
    <row r="285" spans="1:5" s="68" customFormat="1" ht="18.95" customHeight="1" x14ac:dyDescent="0.45">
      <c r="A285" s="16" t="s">
        <v>127</v>
      </c>
      <c r="B285" s="22"/>
      <c r="C285" s="23"/>
      <c r="D285" s="23"/>
    </row>
    <row r="286" spans="1:5" s="68" customFormat="1" ht="18.95" customHeight="1" x14ac:dyDescent="0.45">
      <c r="A286" s="1" t="s">
        <v>193</v>
      </c>
      <c r="B286" s="22"/>
      <c r="C286" s="23">
        <v>10000</v>
      </c>
      <c r="D286" s="23">
        <v>10000</v>
      </c>
    </row>
    <row r="287" spans="1:5" s="68" customFormat="1" ht="18.95" customHeight="1" x14ac:dyDescent="0.45">
      <c r="A287" s="1" t="s">
        <v>194</v>
      </c>
      <c r="B287" s="22"/>
      <c r="C287" s="23">
        <v>60000</v>
      </c>
      <c r="D287" s="23">
        <v>0</v>
      </c>
    </row>
    <row r="288" spans="1:5" s="68" customFormat="1" ht="18.95" customHeight="1" thickBot="1" x14ac:dyDescent="0.5">
      <c r="A288" s="2" t="s">
        <v>9</v>
      </c>
      <c r="B288" s="22"/>
      <c r="C288" s="126">
        <f>SUM(C285:C287)</f>
        <v>70000</v>
      </c>
      <c r="D288" s="126">
        <f>SUM(D285:D287)</f>
        <v>10000</v>
      </c>
    </row>
    <row r="289" spans="1:5" s="68" customFormat="1" ht="18.95" customHeight="1" thickTop="1" x14ac:dyDescent="0.45">
      <c r="A289" s="16" t="s">
        <v>48</v>
      </c>
      <c r="B289" s="22"/>
      <c r="C289" s="220"/>
      <c r="D289" s="220"/>
    </row>
    <row r="290" spans="1:5" s="68" customFormat="1" ht="18.95" customHeight="1" x14ac:dyDescent="0.45">
      <c r="A290" s="16" t="s">
        <v>195</v>
      </c>
      <c r="B290" s="22"/>
      <c r="C290" s="221"/>
      <c r="D290" s="140"/>
    </row>
    <row r="291" spans="1:5" s="68" customFormat="1" ht="18.95" customHeight="1" x14ac:dyDescent="0.45">
      <c r="A291" s="1" t="s">
        <v>197</v>
      </c>
      <c r="B291" s="22"/>
      <c r="C291" s="222">
        <v>143000</v>
      </c>
      <c r="D291" s="140">
        <v>0</v>
      </c>
    </row>
    <row r="292" spans="1:5" s="68" customFormat="1" ht="18.95" customHeight="1" x14ac:dyDescent="0.45">
      <c r="A292" s="1" t="s">
        <v>196</v>
      </c>
      <c r="B292" s="22"/>
      <c r="C292" s="206">
        <v>40500</v>
      </c>
      <c r="D292" s="133">
        <v>0</v>
      </c>
    </row>
    <row r="293" spans="1:5" s="68" customFormat="1" ht="18.95" customHeight="1" thickBot="1" x14ac:dyDescent="0.5">
      <c r="A293" s="209" t="s">
        <v>9</v>
      </c>
      <c r="B293" s="86"/>
      <c r="C293" s="125">
        <f>SUM(C291:C292)</f>
        <v>183500</v>
      </c>
      <c r="D293" s="125">
        <f>SUM(D291:D292)</f>
        <v>0</v>
      </c>
    </row>
    <row r="294" spans="1:5" s="68" customFormat="1" ht="18.95" hidden="1" customHeight="1" thickTop="1" x14ac:dyDescent="0.45">
      <c r="A294" s="272"/>
      <c r="B294" s="4"/>
      <c r="C294" s="273"/>
      <c r="D294" s="273"/>
    </row>
    <row r="295" spans="1:5" s="68" customFormat="1" ht="18.95" customHeight="1" thickTop="1" x14ac:dyDescent="0.45">
      <c r="A295" s="296">
        <v>8</v>
      </c>
      <c r="B295" s="296"/>
      <c r="C295" s="296"/>
      <c r="D295" s="296"/>
      <c r="E295" s="127"/>
    </row>
    <row r="296" spans="1:5" s="68" customFormat="1" ht="18.95" customHeight="1" x14ac:dyDescent="0.45">
      <c r="A296" s="287" t="s">
        <v>2</v>
      </c>
      <c r="B296" s="287" t="s">
        <v>3</v>
      </c>
      <c r="C296" s="289" t="s">
        <v>4</v>
      </c>
      <c r="D296" s="291" t="s">
        <v>13</v>
      </c>
    </row>
    <row r="297" spans="1:5" s="68" customFormat="1" ht="18.95" customHeight="1" x14ac:dyDescent="0.45">
      <c r="A297" s="288"/>
      <c r="B297" s="288"/>
      <c r="C297" s="290"/>
      <c r="D297" s="292"/>
    </row>
    <row r="298" spans="1:5" s="68" customFormat="1" ht="18.95" customHeight="1" x14ac:dyDescent="0.45">
      <c r="A298" s="211" t="s">
        <v>78</v>
      </c>
      <c r="B298" s="212"/>
      <c r="C298" s="213"/>
      <c r="D298" s="214"/>
    </row>
    <row r="299" spans="1:5" s="68" customFormat="1" ht="18.95" customHeight="1" x14ac:dyDescent="0.45">
      <c r="A299" s="6" t="s">
        <v>49</v>
      </c>
      <c r="B299" s="199"/>
      <c r="C299" s="200"/>
      <c r="D299" s="201"/>
    </row>
    <row r="300" spans="1:5" s="68" customFormat="1" ht="18.95" customHeight="1" x14ac:dyDescent="0.45">
      <c r="A300" s="30" t="s">
        <v>198</v>
      </c>
      <c r="B300" s="113"/>
      <c r="C300" s="23"/>
      <c r="D300" s="52"/>
    </row>
    <row r="301" spans="1:5" s="68" customFormat="1" ht="18.95" customHeight="1" x14ac:dyDescent="0.45">
      <c r="A301" s="30" t="s">
        <v>204</v>
      </c>
      <c r="B301" s="113"/>
      <c r="C301" s="23"/>
      <c r="D301" s="52"/>
    </row>
    <row r="302" spans="1:5" s="68" customFormat="1" ht="18.95" customHeight="1" x14ac:dyDescent="0.45">
      <c r="A302" s="22" t="s">
        <v>156</v>
      </c>
      <c r="B302" s="22"/>
      <c r="C302" s="40">
        <v>13392</v>
      </c>
      <c r="D302" s="40">
        <v>13392</v>
      </c>
    </row>
    <row r="303" spans="1:5" s="68" customFormat="1" ht="18.95" customHeight="1" x14ac:dyDescent="0.45">
      <c r="A303" s="22" t="s">
        <v>157</v>
      </c>
      <c r="B303" s="22"/>
      <c r="C303" s="23">
        <v>38152</v>
      </c>
      <c r="D303" s="40">
        <v>32020</v>
      </c>
    </row>
    <row r="304" spans="1:5" s="68" customFormat="1" ht="18.95" customHeight="1" x14ac:dyDescent="0.45">
      <c r="A304" s="22" t="s">
        <v>158</v>
      </c>
      <c r="B304" s="22"/>
      <c r="C304" s="25">
        <v>16480</v>
      </c>
      <c r="D304" s="40">
        <v>16480</v>
      </c>
    </row>
    <row r="305" spans="1:4" s="68" customFormat="1" ht="18.95" customHeight="1" x14ac:dyDescent="0.45">
      <c r="A305" s="58" t="s">
        <v>159</v>
      </c>
      <c r="B305" s="22"/>
      <c r="C305" s="40">
        <v>14300</v>
      </c>
      <c r="D305" s="40">
        <v>14300</v>
      </c>
    </row>
    <row r="306" spans="1:4" s="68" customFormat="1" ht="18.95" customHeight="1" x14ac:dyDescent="0.45">
      <c r="A306" s="30" t="s">
        <v>205</v>
      </c>
      <c r="B306" s="22"/>
      <c r="C306" s="31"/>
      <c r="D306" s="75"/>
    </row>
    <row r="307" spans="1:4" s="68" customFormat="1" ht="18.95" customHeight="1" x14ac:dyDescent="0.45">
      <c r="A307" s="22" t="s">
        <v>200</v>
      </c>
      <c r="B307" s="22"/>
      <c r="C307" s="23">
        <v>16360</v>
      </c>
      <c r="D307" s="40">
        <v>16360</v>
      </c>
    </row>
    <row r="308" spans="1:4" s="68" customFormat="1" ht="18.95" customHeight="1" x14ac:dyDescent="0.45">
      <c r="A308" s="22" t="s">
        <v>201</v>
      </c>
      <c r="B308" s="22"/>
      <c r="C308" s="25">
        <v>28800</v>
      </c>
      <c r="D308" s="40">
        <v>28800</v>
      </c>
    </row>
    <row r="309" spans="1:4" s="68" customFormat="1" ht="18.95" customHeight="1" x14ac:dyDescent="0.45">
      <c r="A309" s="58" t="s">
        <v>202</v>
      </c>
      <c r="B309" s="22"/>
      <c r="C309" s="40">
        <v>29640</v>
      </c>
      <c r="D309" s="40">
        <v>29640</v>
      </c>
    </row>
    <row r="310" spans="1:4" s="68" customFormat="1" ht="18.95" customHeight="1" x14ac:dyDescent="0.45">
      <c r="A310" s="22" t="s">
        <v>199</v>
      </c>
      <c r="B310" s="22"/>
      <c r="C310" s="23">
        <v>17240</v>
      </c>
      <c r="D310" s="40">
        <v>17240</v>
      </c>
    </row>
    <row r="311" spans="1:4" ht="18.95" customHeight="1" x14ac:dyDescent="0.45">
      <c r="A311" s="88" t="s">
        <v>203</v>
      </c>
      <c r="B311" s="78"/>
      <c r="C311" s="31"/>
      <c r="D311" s="40"/>
    </row>
    <row r="312" spans="1:4" ht="18.95" customHeight="1" x14ac:dyDescent="0.45">
      <c r="A312" s="22" t="s">
        <v>206</v>
      </c>
      <c r="B312" s="22"/>
      <c r="C312" s="23">
        <v>368000</v>
      </c>
      <c r="D312" s="40">
        <v>267930</v>
      </c>
    </row>
    <row r="313" spans="1:4" ht="18.95" customHeight="1" x14ac:dyDescent="0.45">
      <c r="A313" s="22" t="s">
        <v>209</v>
      </c>
      <c r="B313" s="22"/>
      <c r="C313" s="25">
        <v>496000</v>
      </c>
      <c r="D313" s="40">
        <v>428000</v>
      </c>
    </row>
    <row r="314" spans="1:4" ht="18.95" customHeight="1" x14ac:dyDescent="0.45">
      <c r="A314" s="58" t="s">
        <v>207</v>
      </c>
      <c r="B314" s="22"/>
      <c r="C314" s="40">
        <v>208000</v>
      </c>
      <c r="D314" s="40">
        <v>210000</v>
      </c>
    </row>
    <row r="315" spans="1:4" ht="18.95" customHeight="1" x14ac:dyDescent="0.45">
      <c r="A315" s="41" t="s">
        <v>208</v>
      </c>
      <c r="B315" s="22"/>
      <c r="C315" s="234">
        <v>208000</v>
      </c>
      <c r="D315" s="40">
        <v>236000</v>
      </c>
    </row>
    <row r="316" spans="1:4" ht="18.95" customHeight="1" thickBot="1" x14ac:dyDescent="0.5">
      <c r="A316" s="2" t="s">
        <v>9</v>
      </c>
      <c r="B316" s="22"/>
      <c r="C316" s="125">
        <f>SUM(C302:C315)</f>
        <v>1454364</v>
      </c>
      <c r="D316" s="125">
        <f>SUM(D302:D315)</f>
        <v>1310162</v>
      </c>
    </row>
    <row r="317" spans="1:4" ht="18.95" customHeight="1" thickTop="1" thickBot="1" x14ac:dyDescent="0.5">
      <c r="A317" s="224" t="s">
        <v>74</v>
      </c>
      <c r="B317" s="205"/>
      <c r="C317" s="235">
        <f>C279+C282+C288+C293+C316</f>
        <v>3388764</v>
      </c>
      <c r="D317" s="235">
        <f>D279+D282+D288+D293+D316</f>
        <v>2186231.4</v>
      </c>
    </row>
    <row r="318" spans="1:4" s="4" customFormat="1" ht="18.95" customHeight="1" thickTop="1" thickBot="1" x14ac:dyDescent="0.5">
      <c r="A318" s="118" t="s">
        <v>79</v>
      </c>
      <c r="B318" s="118"/>
      <c r="C318" s="129">
        <f>C268+C317</f>
        <v>4961484</v>
      </c>
      <c r="D318" s="130">
        <f>D268+D317</f>
        <v>3663643.4</v>
      </c>
    </row>
    <row r="319" spans="1:4" s="4" customFormat="1" ht="18.95" customHeight="1" thickTop="1" x14ac:dyDescent="0.45">
      <c r="A319" s="30" t="s">
        <v>210</v>
      </c>
      <c r="B319" s="118"/>
      <c r="C319" s="215"/>
      <c r="D319" s="216"/>
    </row>
    <row r="320" spans="1:4" s="4" customFormat="1" ht="18.95" customHeight="1" x14ac:dyDescent="0.45">
      <c r="A320" s="30" t="s">
        <v>211</v>
      </c>
      <c r="B320" s="118"/>
      <c r="C320" s="217"/>
      <c r="D320" s="218"/>
    </row>
    <row r="321" spans="1:5" s="4" customFormat="1" ht="18.95" customHeight="1" x14ac:dyDescent="0.45">
      <c r="A321" s="208" t="s">
        <v>141</v>
      </c>
      <c r="B321" s="118"/>
      <c r="C321" s="217"/>
      <c r="D321" s="218"/>
    </row>
    <row r="322" spans="1:5" s="4" customFormat="1" ht="18.95" customHeight="1" x14ac:dyDescent="0.45">
      <c r="A322" s="208" t="s">
        <v>34</v>
      </c>
      <c r="B322" s="219"/>
      <c r="C322" s="218"/>
      <c r="D322" s="218"/>
    </row>
    <row r="323" spans="1:5" s="4" customFormat="1" ht="18.95" customHeight="1" x14ac:dyDescent="0.45">
      <c r="A323" s="22" t="s">
        <v>95</v>
      </c>
      <c r="B323" s="219"/>
      <c r="C323" s="218"/>
      <c r="D323" s="218"/>
    </row>
    <row r="324" spans="1:5" s="4" customFormat="1" ht="18.95" customHeight="1" x14ac:dyDescent="0.45">
      <c r="A324" s="22" t="s">
        <v>212</v>
      </c>
      <c r="B324" s="219"/>
      <c r="C324" s="218">
        <v>5000</v>
      </c>
      <c r="D324" s="218">
        <v>0</v>
      </c>
      <c r="E324" s="4" t="s">
        <v>321</v>
      </c>
    </row>
    <row r="325" spans="1:5" s="4" customFormat="1" ht="18.95" customHeight="1" x14ac:dyDescent="0.45">
      <c r="A325" s="22" t="s">
        <v>322</v>
      </c>
      <c r="B325" s="219"/>
      <c r="C325" s="233">
        <v>35700</v>
      </c>
      <c r="D325" s="276">
        <v>18768</v>
      </c>
      <c r="E325" s="4" t="s">
        <v>323</v>
      </c>
    </row>
    <row r="326" spans="1:5" s="4" customFormat="1" ht="18.95" customHeight="1" thickBot="1" x14ac:dyDescent="0.5">
      <c r="A326" s="2" t="s">
        <v>9</v>
      </c>
      <c r="B326" s="22"/>
      <c r="C326" s="277">
        <f>SUM(C324)</f>
        <v>5000</v>
      </c>
      <c r="D326" s="125">
        <f>SUM(D324)</f>
        <v>0</v>
      </c>
    </row>
    <row r="327" spans="1:5" s="4" customFormat="1" ht="18.95" customHeight="1" thickTop="1" thickBot="1" x14ac:dyDescent="0.5">
      <c r="A327" s="16" t="s">
        <v>314</v>
      </c>
      <c r="B327" s="22"/>
      <c r="C327" s="125"/>
      <c r="D327" s="125"/>
    </row>
    <row r="328" spans="1:5" s="4" customFormat="1" ht="18.95" customHeight="1" thickTop="1" thickBot="1" x14ac:dyDescent="0.5">
      <c r="A328" s="16" t="s">
        <v>39</v>
      </c>
      <c r="B328" s="22"/>
      <c r="C328" s="125"/>
      <c r="D328" s="125"/>
    </row>
    <row r="329" spans="1:5" s="4" customFormat="1" ht="18.95" customHeight="1" thickTop="1" thickBot="1" x14ac:dyDescent="0.5">
      <c r="A329" s="1" t="s">
        <v>313</v>
      </c>
      <c r="B329" s="22"/>
      <c r="C329" s="125">
        <v>50000</v>
      </c>
      <c r="D329" s="125">
        <v>49500</v>
      </c>
    </row>
    <row r="330" spans="1:5" s="4" customFormat="1" ht="18.95" customHeight="1" thickTop="1" thickBot="1" x14ac:dyDescent="0.5">
      <c r="A330" s="2" t="s">
        <v>9</v>
      </c>
      <c r="B330" s="22"/>
      <c r="C330" s="125">
        <f>C329</f>
        <v>50000</v>
      </c>
      <c r="D330" s="125">
        <f>D329</f>
        <v>49500</v>
      </c>
    </row>
    <row r="331" spans="1:5" s="4" customFormat="1" ht="18.95" customHeight="1" thickTop="1" thickBot="1" x14ac:dyDescent="0.5">
      <c r="A331" s="16" t="s">
        <v>49</v>
      </c>
      <c r="B331" s="22"/>
      <c r="C331" s="125"/>
      <c r="D331" s="125"/>
    </row>
    <row r="332" spans="1:5" s="4" customFormat="1" ht="18.95" customHeight="1" thickTop="1" thickBot="1" x14ac:dyDescent="0.5">
      <c r="A332" s="16" t="s">
        <v>315</v>
      </c>
      <c r="B332" s="22"/>
      <c r="C332" s="125">
        <v>200000</v>
      </c>
      <c r="D332" s="125">
        <v>200000</v>
      </c>
    </row>
    <row r="333" spans="1:5" s="4" customFormat="1" ht="18.95" customHeight="1" thickTop="1" thickBot="1" x14ac:dyDescent="0.5">
      <c r="A333" s="2" t="s">
        <v>9</v>
      </c>
      <c r="B333" s="22"/>
      <c r="C333" s="125">
        <f>C332</f>
        <v>200000</v>
      </c>
      <c r="D333" s="125">
        <f>D332</f>
        <v>200000</v>
      </c>
    </row>
    <row r="334" spans="1:5" s="4" customFormat="1" ht="18.95" customHeight="1" thickTop="1" thickBot="1" x14ac:dyDescent="0.5">
      <c r="A334" s="224" t="s">
        <v>213</v>
      </c>
      <c r="B334" s="205"/>
      <c r="C334" s="207">
        <f>C326+C330+C333</f>
        <v>255000</v>
      </c>
      <c r="D334" s="207">
        <f>D326+D330+D333</f>
        <v>249500</v>
      </c>
    </row>
    <row r="335" spans="1:5" s="4" customFormat="1" ht="18.95" customHeight="1" thickTop="1" thickBot="1" x14ac:dyDescent="0.5">
      <c r="A335" s="278" t="s">
        <v>312</v>
      </c>
      <c r="B335" s="278"/>
      <c r="C335" s="129">
        <f>C334</f>
        <v>255000</v>
      </c>
      <c r="D335" s="130">
        <f>D334</f>
        <v>249500</v>
      </c>
    </row>
    <row r="336" spans="1:5" s="4" customFormat="1" ht="18.95" hidden="1" customHeight="1" thickTop="1" x14ac:dyDescent="0.45">
      <c r="A336" s="284"/>
      <c r="C336" s="47"/>
      <c r="D336" s="47"/>
    </row>
    <row r="337" spans="1:4" s="4" customFormat="1" ht="18.95" hidden="1" customHeight="1" x14ac:dyDescent="0.45">
      <c r="A337" s="284"/>
      <c r="C337" s="47"/>
      <c r="D337" s="47"/>
    </row>
    <row r="338" spans="1:4" s="4" customFormat="1" ht="18.95" customHeight="1" thickBot="1" x14ac:dyDescent="0.5">
      <c r="A338" s="304">
        <v>9</v>
      </c>
      <c r="B338" s="304"/>
      <c r="C338" s="304"/>
      <c r="D338" s="304"/>
    </row>
    <row r="339" spans="1:4" s="4" customFormat="1" ht="18.95" customHeight="1" thickBot="1" x14ac:dyDescent="0.5">
      <c r="A339" s="300" t="s">
        <v>2</v>
      </c>
      <c r="B339" s="300" t="s">
        <v>3</v>
      </c>
      <c r="C339" s="302" t="s">
        <v>4</v>
      </c>
      <c r="D339" s="302" t="s">
        <v>13</v>
      </c>
    </row>
    <row r="340" spans="1:4" s="4" customFormat="1" ht="18.95" customHeight="1" thickBot="1" x14ac:dyDescent="0.5">
      <c r="A340" s="301"/>
      <c r="B340" s="301"/>
      <c r="C340" s="303"/>
      <c r="D340" s="303"/>
    </row>
    <row r="341" spans="1:4" s="4" customFormat="1" ht="18.95" customHeight="1" x14ac:dyDescent="0.45">
      <c r="A341" s="88" t="s">
        <v>80</v>
      </c>
      <c r="B341" s="78"/>
      <c r="C341" s="31"/>
      <c r="D341" s="32"/>
    </row>
    <row r="342" spans="1:4" s="4" customFormat="1" ht="18.95" customHeight="1" x14ac:dyDescent="0.45">
      <c r="A342" s="30" t="s">
        <v>81</v>
      </c>
      <c r="B342" s="22"/>
      <c r="C342" s="25"/>
      <c r="D342" s="70"/>
    </row>
    <row r="343" spans="1:4" s="4" customFormat="1" ht="18.95" customHeight="1" x14ac:dyDescent="0.45">
      <c r="A343" s="48" t="s">
        <v>16</v>
      </c>
      <c r="B343" s="22"/>
      <c r="C343" s="131"/>
      <c r="D343" s="132"/>
    </row>
    <row r="344" spans="1:4" s="4" customFormat="1" ht="18.95" customHeight="1" x14ac:dyDescent="0.45">
      <c r="A344" s="30" t="s">
        <v>55</v>
      </c>
      <c r="B344" s="22"/>
      <c r="C344" s="133"/>
      <c r="D344" s="134"/>
    </row>
    <row r="345" spans="1:4" s="4" customFormat="1" ht="18.95" customHeight="1" x14ac:dyDescent="0.45">
      <c r="A345" s="22" t="s">
        <v>56</v>
      </c>
      <c r="B345" s="22"/>
      <c r="C345" s="25">
        <v>282500</v>
      </c>
      <c r="D345" s="70">
        <v>274180</v>
      </c>
    </row>
    <row r="346" spans="1:4" s="4" customFormat="1" ht="18.95" customHeight="1" thickBot="1" x14ac:dyDescent="0.5">
      <c r="A346" s="27" t="s">
        <v>9</v>
      </c>
      <c r="B346" s="41"/>
      <c r="C346" s="29">
        <f>SUM(C345:C345)</f>
        <v>282500</v>
      </c>
      <c r="D346" s="29">
        <f>SUM(D345:D345)</f>
        <v>274180</v>
      </c>
    </row>
    <row r="347" spans="1:4" s="4" customFormat="1" ht="18.95" customHeight="1" thickTop="1" x14ac:dyDescent="0.45">
      <c r="A347" s="88" t="s">
        <v>141</v>
      </c>
      <c r="B347" s="22"/>
      <c r="C347" s="31"/>
      <c r="D347" s="32"/>
    </row>
    <row r="348" spans="1:4" s="4" customFormat="1" ht="18.95" customHeight="1" x14ac:dyDescent="0.45">
      <c r="A348" s="30" t="s">
        <v>28</v>
      </c>
      <c r="B348" s="22"/>
      <c r="C348" s="23"/>
      <c r="D348" s="52"/>
    </row>
    <row r="349" spans="1:4" s="4" customFormat="1" ht="18.95" customHeight="1" x14ac:dyDescent="0.45">
      <c r="A349" s="22" t="s">
        <v>29</v>
      </c>
      <c r="B349" s="22"/>
      <c r="C349" s="23">
        <v>15000</v>
      </c>
      <c r="D349" s="52">
        <v>0</v>
      </c>
    </row>
    <row r="350" spans="1:4" s="4" customFormat="1" ht="18.95" customHeight="1" x14ac:dyDescent="0.45">
      <c r="A350" s="22" t="s">
        <v>72</v>
      </c>
      <c r="B350" s="22"/>
      <c r="C350" s="23">
        <v>1000</v>
      </c>
      <c r="D350" s="52">
        <v>0</v>
      </c>
    </row>
    <row r="351" spans="1:4" s="4" customFormat="1" ht="18.95" customHeight="1" x14ac:dyDescent="0.45">
      <c r="A351" s="22" t="s">
        <v>57</v>
      </c>
      <c r="B351" s="22"/>
      <c r="C351" s="23">
        <v>36000</v>
      </c>
      <c r="D351" s="52">
        <v>33000</v>
      </c>
    </row>
    <row r="352" spans="1:4" s="4" customFormat="1" ht="18.95" customHeight="1" x14ac:dyDescent="0.45">
      <c r="A352" s="22" t="s">
        <v>58</v>
      </c>
      <c r="B352" s="22"/>
      <c r="C352" s="25">
        <v>25000</v>
      </c>
      <c r="D352" s="52">
        <v>25000</v>
      </c>
    </row>
    <row r="353" spans="1:4" s="4" customFormat="1" ht="18.95" customHeight="1" thickBot="1" x14ac:dyDescent="0.5">
      <c r="A353" s="27" t="s">
        <v>9</v>
      </c>
      <c r="B353" s="22"/>
      <c r="C353" s="29">
        <f>SUM(C349:C352)</f>
        <v>77000</v>
      </c>
      <c r="D353" s="29">
        <f>SUM(D349:D352)</f>
        <v>58000</v>
      </c>
    </row>
    <row r="354" spans="1:4" s="4" customFormat="1" ht="18.95" customHeight="1" thickTop="1" x14ac:dyDescent="0.45">
      <c r="A354" s="113" t="s">
        <v>34</v>
      </c>
      <c r="B354" s="22"/>
      <c r="C354" s="31"/>
      <c r="D354" s="135"/>
    </row>
    <row r="355" spans="1:4" s="4" customFormat="1" ht="18.95" customHeight="1" x14ac:dyDescent="0.45">
      <c r="A355" s="58" t="s">
        <v>76</v>
      </c>
      <c r="B355" s="22"/>
      <c r="C355" s="99"/>
      <c r="D355" s="132"/>
    </row>
    <row r="356" spans="1:4" s="4" customFormat="1" ht="18.95" customHeight="1" x14ac:dyDescent="0.45">
      <c r="A356" s="78" t="s">
        <v>139</v>
      </c>
      <c r="C356" s="31">
        <v>15000</v>
      </c>
      <c r="D356" s="75">
        <v>0</v>
      </c>
    </row>
    <row r="357" spans="1:4" s="4" customFormat="1" ht="18.95" customHeight="1" x14ac:dyDescent="0.45">
      <c r="A357" s="41" t="s">
        <v>138</v>
      </c>
      <c r="B357" s="41"/>
      <c r="C357" s="136">
        <v>15000</v>
      </c>
      <c r="D357" s="42">
        <v>0</v>
      </c>
    </row>
    <row r="358" spans="1:4" s="4" customFormat="1" ht="18.95" customHeight="1" thickBot="1" x14ac:dyDescent="0.5">
      <c r="A358" s="27" t="s">
        <v>9</v>
      </c>
      <c r="B358" s="116"/>
      <c r="C358" s="29">
        <f>SUM(C354:C357)</f>
        <v>30000</v>
      </c>
      <c r="D358" s="29">
        <f>SUM(D354:D357)</f>
        <v>0</v>
      </c>
    </row>
    <row r="359" spans="1:4" s="4" customFormat="1" ht="18.95" customHeight="1" thickTop="1" thickBot="1" x14ac:dyDescent="0.5">
      <c r="A359" s="165" t="s">
        <v>82</v>
      </c>
      <c r="B359" s="178"/>
      <c r="C359" s="92">
        <f>C346+C353+C358</f>
        <v>389500</v>
      </c>
      <c r="D359" s="92">
        <f>D346+D353+D358</f>
        <v>332180</v>
      </c>
    </row>
    <row r="360" spans="1:4" ht="18.95" customHeight="1" thickTop="1" x14ac:dyDescent="0.45">
      <c r="A360" s="12" t="s">
        <v>140</v>
      </c>
      <c r="B360" s="8"/>
      <c r="C360" s="13"/>
      <c r="D360" s="10"/>
    </row>
    <row r="361" spans="1:4" ht="18.95" customHeight="1" x14ac:dyDescent="0.45">
      <c r="A361" s="12" t="s">
        <v>141</v>
      </c>
      <c r="B361" s="8"/>
      <c r="C361" s="13"/>
      <c r="D361" s="10"/>
    </row>
    <row r="362" spans="1:4" ht="18.95" customHeight="1" x14ac:dyDescent="0.45">
      <c r="A362" s="6" t="s">
        <v>34</v>
      </c>
      <c r="B362" s="199"/>
      <c r="C362" s="200"/>
      <c r="D362" s="201"/>
    </row>
    <row r="363" spans="1:4" ht="18.95" customHeight="1" x14ac:dyDescent="0.45">
      <c r="A363" s="58" t="s">
        <v>95</v>
      </c>
      <c r="B363" s="2"/>
      <c r="C363" s="11"/>
      <c r="D363" s="15"/>
    </row>
    <row r="364" spans="1:4" ht="18.95" customHeight="1" x14ac:dyDescent="0.45">
      <c r="A364" s="102" t="s">
        <v>214</v>
      </c>
      <c r="B364" s="8"/>
      <c r="C364" s="9">
        <v>10000</v>
      </c>
      <c r="D364" s="10">
        <v>0</v>
      </c>
    </row>
    <row r="365" spans="1:4" ht="18.95" customHeight="1" x14ac:dyDescent="0.45">
      <c r="A365" s="102" t="s">
        <v>142</v>
      </c>
      <c r="B365" s="8"/>
      <c r="C365" s="9">
        <v>10000</v>
      </c>
      <c r="D365" s="10">
        <v>0</v>
      </c>
    </row>
    <row r="366" spans="1:4" ht="18.95" customHeight="1" x14ac:dyDescent="0.45">
      <c r="A366" s="58" t="s">
        <v>215</v>
      </c>
      <c r="B366" s="2"/>
      <c r="C366" s="14">
        <v>20000</v>
      </c>
      <c r="D366" s="15">
        <v>15700</v>
      </c>
    </row>
    <row r="367" spans="1:4" ht="18.95" customHeight="1" x14ac:dyDescent="0.45">
      <c r="A367" s="1" t="s">
        <v>143</v>
      </c>
      <c r="B367" s="2"/>
      <c r="C367" s="42">
        <v>10000</v>
      </c>
      <c r="D367" s="17">
        <v>0</v>
      </c>
    </row>
    <row r="368" spans="1:4" ht="18.95" customHeight="1" thickBot="1" x14ac:dyDescent="0.5">
      <c r="A368" s="8" t="s">
        <v>9</v>
      </c>
      <c r="B368" s="8"/>
      <c r="C368" s="137">
        <f>SUM(C364:C367)</f>
        <v>50000</v>
      </c>
      <c r="D368" s="44">
        <f>SUM(D364:D367)</f>
        <v>15700</v>
      </c>
    </row>
    <row r="369" spans="1:4" ht="18.95" customHeight="1" thickTop="1" thickBot="1" x14ac:dyDescent="0.5">
      <c r="A369" s="109" t="s">
        <v>144</v>
      </c>
      <c r="B369" s="110"/>
      <c r="C369" s="92">
        <f>C368</f>
        <v>50000</v>
      </c>
      <c r="D369" s="92">
        <f>D368</f>
        <v>15700</v>
      </c>
    </row>
    <row r="370" spans="1:4" ht="18.95" customHeight="1" thickTop="1" thickBot="1" x14ac:dyDescent="0.5">
      <c r="A370" s="118" t="s">
        <v>83</v>
      </c>
      <c r="B370" s="119"/>
      <c r="C370" s="120">
        <f>C359+C369</f>
        <v>439500</v>
      </c>
      <c r="D370" s="120">
        <f>D359+D369</f>
        <v>347880</v>
      </c>
    </row>
    <row r="371" spans="1:4" ht="18.95" customHeight="1" thickTop="1" x14ac:dyDescent="0.45">
      <c r="A371" s="77" t="s">
        <v>84</v>
      </c>
      <c r="B371" s="78"/>
      <c r="C371" s="4"/>
      <c r="D371" s="100"/>
    </row>
    <row r="372" spans="1:4" ht="18.95" customHeight="1" x14ac:dyDescent="0.45">
      <c r="A372" s="48" t="s">
        <v>85</v>
      </c>
      <c r="B372" s="22"/>
      <c r="C372" s="99"/>
      <c r="D372" s="132"/>
    </row>
    <row r="373" spans="1:4" ht="18.95" customHeight="1" x14ac:dyDescent="0.45">
      <c r="A373" s="113" t="s">
        <v>16</v>
      </c>
      <c r="B373" s="41"/>
      <c r="C373" s="136"/>
      <c r="D373" s="70"/>
    </row>
    <row r="374" spans="1:4" ht="18.95" customHeight="1" x14ac:dyDescent="0.45">
      <c r="A374" s="30" t="s">
        <v>55</v>
      </c>
      <c r="B374" s="22"/>
      <c r="C374" s="131"/>
      <c r="D374" s="132"/>
    </row>
    <row r="375" spans="1:4" ht="18.95" customHeight="1" x14ac:dyDescent="0.45">
      <c r="A375" s="58" t="s">
        <v>86</v>
      </c>
      <c r="B375" s="22"/>
      <c r="C375" s="40">
        <v>657000</v>
      </c>
      <c r="D375" s="52">
        <v>538420</v>
      </c>
    </row>
    <row r="376" spans="1:4" ht="18.95" customHeight="1" thickBot="1" x14ac:dyDescent="0.5">
      <c r="A376" s="279" t="s">
        <v>25</v>
      </c>
      <c r="B376" s="279"/>
      <c r="C376" s="280">
        <v>42000</v>
      </c>
      <c r="D376" s="281">
        <v>42000</v>
      </c>
    </row>
    <row r="377" spans="1:4" ht="18.95" customHeight="1" x14ac:dyDescent="0.45">
      <c r="A377" s="284"/>
      <c r="B377" s="4"/>
      <c r="C377" s="47"/>
      <c r="D377" s="47"/>
    </row>
    <row r="378" spans="1:4" ht="18.95" hidden="1" customHeight="1" x14ac:dyDescent="0.45">
      <c r="A378" s="284"/>
      <c r="B378" s="4"/>
      <c r="C378" s="47"/>
      <c r="D378" s="47"/>
    </row>
    <row r="379" spans="1:4" ht="18.95" hidden="1" customHeight="1" x14ac:dyDescent="0.45">
      <c r="A379" s="284"/>
      <c r="B379" s="4"/>
      <c r="C379" s="47"/>
      <c r="D379" s="47"/>
    </row>
    <row r="380" spans="1:4" ht="18.95" hidden="1" customHeight="1" x14ac:dyDescent="0.45">
      <c r="A380" s="284"/>
      <c r="B380" s="4"/>
      <c r="C380" s="47"/>
      <c r="D380" s="47"/>
    </row>
    <row r="381" spans="1:4" ht="18.95" customHeight="1" x14ac:dyDescent="0.45">
      <c r="A381" s="284"/>
      <c r="B381" s="4"/>
      <c r="C381" s="47"/>
      <c r="D381" s="47"/>
    </row>
    <row r="382" spans="1:4" ht="18.95" customHeight="1" x14ac:dyDescent="0.45">
      <c r="A382" s="297">
        <v>10</v>
      </c>
      <c r="B382" s="297"/>
      <c r="C382" s="297"/>
      <c r="D382" s="297"/>
    </row>
    <row r="383" spans="1:4" ht="18.95" customHeight="1" x14ac:dyDescent="0.45">
      <c r="A383" s="287" t="s">
        <v>2</v>
      </c>
      <c r="B383" s="287" t="s">
        <v>3</v>
      </c>
      <c r="C383" s="298" t="s">
        <v>4</v>
      </c>
      <c r="D383" s="291" t="s">
        <v>13</v>
      </c>
    </row>
    <row r="384" spans="1:4" ht="18.95" customHeight="1" x14ac:dyDescent="0.45">
      <c r="A384" s="288"/>
      <c r="B384" s="288"/>
      <c r="C384" s="299"/>
      <c r="D384" s="292"/>
    </row>
    <row r="385" spans="1:5" ht="18.95" customHeight="1" x14ac:dyDescent="0.45">
      <c r="A385" s="41" t="s">
        <v>168</v>
      </c>
      <c r="B385" s="41"/>
      <c r="C385" s="25">
        <v>546260</v>
      </c>
      <c r="D385" s="52">
        <v>533155</v>
      </c>
      <c r="E385" s="5" t="s">
        <v>324</v>
      </c>
    </row>
    <row r="386" spans="1:5" ht="18.95" customHeight="1" x14ac:dyDescent="0.45">
      <c r="A386" s="58" t="s">
        <v>145</v>
      </c>
      <c r="B386" s="22"/>
      <c r="C386" s="23">
        <v>52000</v>
      </c>
      <c r="D386" s="52">
        <v>52365</v>
      </c>
      <c r="E386" s="5" t="s">
        <v>325</v>
      </c>
    </row>
    <row r="387" spans="1:5" ht="18.95" customHeight="1" x14ac:dyDescent="0.45">
      <c r="A387" s="58" t="s">
        <v>122</v>
      </c>
      <c r="B387" s="22"/>
      <c r="C387" s="42">
        <v>15000</v>
      </c>
      <c r="D387" s="52">
        <v>0</v>
      </c>
    </row>
    <row r="388" spans="1:5" ht="18.95" customHeight="1" thickBot="1" x14ac:dyDescent="0.5">
      <c r="A388" s="27" t="s">
        <v>9</v>
      </c>
      <c r="B388" s="22"/>
      <c r="C388" s="29">
        <f>C375+C376+C385+C386+C387</f>
        <v>1312260</v>
      </c>
      <c r="D388" s="29">
        <f>D375+D376+D385+D386+D387</f>
        <v>1165940</v>
      </c>
    </row>
    <row r="389" spans="1:5" ht="18.95" customHeight="1" thickTop="1" x14ac:dyDescent="0.45">
      <c r="A389" s="12" t="s">
        <v>141</v>
      </c>
      <c r="B389" s="8"/>
      <c r="C389" s="240"/>
      <c r="D389" s="10"/>
    </row>
    <row r="390" spans="1:5" ht="18.95" customHeight="1" x14ac:dyDescent="0.45">
      <c r="A390" s="6" t="s">
        <v>28</v>
      </c>
      <c r="B390" s="199"/>
      <c r="C390" s="241"/>
      <c r="D390" s="201"/>
    </row>
    <row r="391" spans="1:5" ht="18.95" customHeight="1" x14ac:dyDescent="0.45">
      <c r="A391" s="58" t="s">
        <v>29</v>
      </c>
      <c r="B391" s="22"/>
      <c r="C391" s="248">
        <v>80000</v>
      </c>
      <c r="D391" s="99">
        <v>0</v>
      </c>
    </row>
    <row r="392" spans="1:5" ht="18.95" customHeight="1" x14ac:dyDescent="0.45">
      <c r="A392" s="58" t="s">
        <v>72</v>
      </c>
      <c r="B392" s="22"/>
      <c r="C392" s="124">
        <v>5000</v>
      </c>
      <c r="D392" s="99">
        <v>0</v>
      </c>
    </row>
    <row r="393" spans="1:5" ht="18.95" customHeight="1" x14ac:dyDescent="0.45">
      <c r="A393" s="41" t="s">
        <v>57</v>
      </c>
      <c r="B393" s="41"/>
      <c r="C393" s="136">
        <v>40000</v>
      </c>
      <c r="D393" s="42">
        <v>34200</v>
      </c>
      <c r="E393" s="5" t="s">
        <v>326</v>
      </c>
    </row>
    <row r="394" spans="1:5" ht="18.95" customHeight="1" x14ac:dyDescent="0.45">
      <c r="A394" s="22" t="s">
        <v>58</v>
      </c>
      <c r="B394" s="22"/>
      <c r="C394" s="136">
        <v>41450</v>
      </c>
      <c r="D394" s="42">
        <v>0</v>
      </c>
    </row>
    <row r="395" spans="1:5" ht="18.95" customHeight="1" thickBot="1" x14ac:dyDescent="0.5">
      <c r="A395" s="27" t="s">
        <v>9</v>
      </c>
      <c r="B395" s="30"/>
      <c r="C395" s="210">
        <f>SUM(C391:C394)</f>
        <v>166450</v>
      </c>
      <c r="D395" s="210">
        <f>SUM(D391:D394)</f>
        <v>34200</v>
      </c>
    </row>
    <row r="396" spans="1:5" ht="18.95" customHeight="1" thickTop="1" x14ac:dyDescent="0.45">
      <c r="A396" s="30" t="s">
        <v>34</v>
      </c>
      <c r="B396" s="22"/>
      <c r="C396" s="234"/>
      <c r="D396" s="54"/>
    </row>
    <row r="397" spans="1:5" ht="18.95" customHeight="1" x14ac:dyDescent="0.45">
      <c r="A397" s="22" t="s">
        <v>59</v>
      </c>
      <c r="B397" s="22"/>
      <c r="C397" s="136">
        <v>10000</v>
      </c>
      <c r="D397" s="42">
        <v>0</v>
      </c>
    </row>
    <row r="398" spans="1:5" ht="18.95" customHeight="1" x14ac:dyDescent="0.45">
      <c r="A398" s="22" t="s">
        <v>87</v>
      </c>
      <c r="B398" s="41"/>
      <c r="C398" s="239" t="s">
        <v>11</v>
      </c>
      <c r="D398" s="96"/>
    </row>
    <row r="399" spans="1:5" ht="18.95" customHeight="1" x14ac:dyDescent="0.45">
      <c r="A399" s="22" t="s">
        <v>135</v>
      </c>
      <c r="B399" s="41"/>
      <c r="C399" s="236">
        <v>20000</v>
      </c>
      <c r="D399" s="42">
        <v>3824</v>
      </c>
    </row>
    <row r="400" spans="1:5" ht="18.95" customHeight="1" x14ac:dyDescent="0.45">
      <c r="A400" s="22" t="s">
        <v>134</v>
      </c>
      <c r="B400" s="41"/>
      <c r="C400" s="236">
        <v>20000</v>
      </c>
      <c r="D400" s="42">
        <v>0</v>
      </c>
    </row>
    <row r="401" spans="1:4" ht="18.95" customHeight="1" x14ac:dyDescent="0.45">
      <c r="A401" s="58" t="s">
        <v>61</v>
      </c>
      <c r="B401" s="22"/>
      <c r="C401" s="236">
        <v>100000</v>
      </c>
      <c r="D401" s="42">
        <v>0</v>
      </c>
    </row>
    <row r="402" spans="1:4" ht="18.95" customHeight="1" thickBot="1" x14ac:dyDescent="0.5">
      <c r="A402" s="104" t="s">
        <v>9</v>
      </c>
      <c r="B402" s="30"/>
      <c r="C402" s="210">
        <f>SUM(C397:C401)</f>
        <v>150000</v>
      </c>
      <c r="D402" s="210">
        <f>SUM(D397:D401)</f>
        <v>3824</v>
      </c>
    </row>
    <row r="403" spans="1:4" ht="18.95" customHeight="1" thickTop="1" x14ac:dyDescent="0.45">
      <c r="A403" s="88" t="s">
        <v>39</v>
      </c>
      <c r="B403" s="78"/>
      <c r="C403" s="238"/>
      <c r="D403" s="75"/>
    </row>
    <row r="404" spans="1:4" ht="18.95" customHeight="1" x14ac:dyDescent="0.45">
      <c r="A404" s="22" t="s">
        <v>40</v>
      </c>
      <c r="B404" s="22"/>
      <c r="C404" s="237">
        <v>20000</v>
      </c>
      <c r="D404" s="40">
        <v>12954</v>
      </c>
    </row>
    <row r="405" spans="1:4" ht="18.95" customHeight="1" x14ac:dyDescent="0.45">
      <c r="A405" s="58" t="s">
        <v>146</v>
      </c>
      <c r="B405" s="22"/>
      <c r="C405" s="237">
        <v>270000</v>
      </c>
      <c r="D405" s="40">
        <v>115720</v>
      </c>
    </row>
    <row r="406" spans="1:4" ht="18.95" customHeight="1" x14ac:dyDescent="0.45">
      <c r="A406" s="58" t="s">
        <v>147</v>
      </c>
      <c r="B406" s="22"/>
      <c r="C406" s="136">
        <v>10000</v>
      </c>
      <c r="D406" s="40">
        <v>0</v>
      </c>
    </row>
    <row r="407" spans="1:4" ht="18.95" customHeight="1" x14ac:dyDescent="0.45">
      <c r="A407" s="22" t="s">
        <v>88</v>
      </c>
      <c r="B407" s="22"/>
      <c r="C407" s="136">
        <v>50000</v>
      </c>
      <c r="D407" s="40">
        <v>15890</v>
      </c>
    </row>
    <row r="408" spans="1:4" ht="18.95" customHeight="1" thickBot="1" x14ac:dyDescent="0.5">
      <c r="A408" s="27" t="s">
        <v>9</v>
      </c>
      <c r="B408" s="30"/>
      <c r="C408" s="210">
        <f>SUM(C404:C407)</f>
        <v>350000</v>
      </c>
      <c r="D408" s="210">
        <f>SUM(D404:D407)</f>
        <v>144564</v>
      </c>
    </row>
    <row r="409" spans="1:4" ht="18.95" customHeight="1" thickTop="1" x14ac:dyDescent="0.45">
      <c r="A409" s="77" t="s">
        <v>63</v>
      </c>
      <c r="B409" s="78"/>
      <c r="C409" s="230"/>
      <c r="D409" s="100"/>
    </row>
    <row r="410" spans="1:4" s="108" customFormat="1" ht="18.95" customHeight="1" x14ac:dyDescent="0.45">
      <c r="A410" s="30" t="s">
        <v>47</v>
      </c>
      <c r="B410" s="22"/>
      <c r="C410" s="221"/>
      <c r="D410" s="141"/>
    </row>
    <row r="411" spans="1:4" s="112" customFormat="1" ht="18.95" customHeight="1" x14ac:dyDescent="0.45">
      <c r="A411" s="58" t="s">
        <v>216</v>
      </c>
      <c r="B411" s="22"/>
      <c r="C411" s="238">
        <v>70000</v>
      </c>
      <c r="D411" s="32">
        <v>53000</v>
      </c>
    </row>
    <row r="412" spans="1:4" ht="18.95" customHeight="1" x14ac:dyDescent="0.45">
      <c r="A412" s="58" t="s">
        <v>148</v>
      </c>
      <c r="B412" s="22"/>
      <c r="C412" s="238">
        <v>70000</v>
      </c>
      <c r="D412" s="75">
        <v>0</v>
      </c>
    </row>
    <row r="413" spans="1:4" ht="18.95" customHeight="1" thickBot="1" x14ac:dyDescent="0.5">
      <c r="A413" s="27" t="s">
        <v>9</v>
      </c>
      <c r="B413" s="22"/>
      <c r="C413" s="210">
        <f>SUM(C411:C412)</f>
        <v>140000</v>
      </c>
      <c r="D413" s="210">
        <f>SUM(D411:D412)</f>
        <v>53000</v>
      </c>
    </row>
    <row r="414" spans="1:4" ht="18.95" customHeight="1" thickTop="1" thickBot="1" x14ac:dyDescent="0.5">
      <c r="A414" s="90" t="s">
        <v>89</v>
      </c>
      <c r="B414" s="205"/>
      <c r="C414" s="231">
        <f>C388+C395+C402+C408+C412</f>
        <v>2048710</v>
      </c>
      <c r="D414" s="231">
        <f>D388+D395+D402+D408+D412</f>
        <v>1348528</v>
      </c>
    </row>
    <row r="415" spans="1:4" ht="18.95" customHeight="1" thickTop="1" x14ac:dyDescent="0.45">
      <c r="A415" s="30" t="s">
        <v>90</v>
      </c>
      <c r="B415" s="191"/>
      <c r="C415" s="238"/>
      <c r="D415" s="32"/>
    </row>
    <row r="416" spans="1:4" s="4" customFormat="1" ht="18.95" customHeight="1" x14ac:dyDescent="0.45">
      <c r="A416" s="30" t="s">
        <v>63</v>
      </c>
      <c r="B416" s="22"/>
      <c r="C416" s="237"/>
      <c r="D416" s="52"/>
    </row>
    <row r="417" spans="1:5" s="4" customFormat="1" ht="18.95" customHeight="1" x14ac:dyDescent="0.45">
      <c r="A417" s="30" t="s">
        <v>48</v>
      </c>
      <c r="B417" s="22"/>
      <c r="C417" s="237"/>
      <c r="D417" s="52"/>
    </row>
    <row r="418" spans="1:5" s="4" customFormat="1" ht="18.95" customHeight="1" x14ac:dyDescent="0.45">
      <c r="A418" s="30" t="s">
        <v>149</v>
      </c>
      <c r="B418" s="22"/>
      <c r="C418" s="136"/>
      <c r="D418" s="70"/>
    </row>
    <row r="419" spans="1:5" s="4" customFormat="1" ht="18.95" customHeight="1" x14ac:dyDescent="0.45">
      <c r="A419" s="22" t="s">
        <v>220</v>
      </c>
      <c r="B419" s="22"/>
      <c r="C419" s="136">
        <v>445000</v>
      </c>
      <c r="D419" s="70">
        <v>440000</v>
      </c>
    </row>
    <row r="420" spans="1:5" s="4" customFormat="1" ht="18.95" customHeight="1" x14ac:dyDescent="0.45">
      <c r="A420" s="22" t="s">
        <v>219</v>
      </c>
      <c r="B420" s="22"/>
      <c r="C420" s="136">
        <v>1003000</v>
      </c>
      <c r="D420" s="70">
        <v>642000</v>
      </c>
    </row>
    <row r="421" spans="1:5" s="4" customFormat="1" ht="18.95" customHeight="1" thickBot="1" x14ac:dyDescent="0.5">
      <c r="A421" s="279" t="s">
        <v>218</v>
      </c>
      <c r="B421" s="279"/>
      <c r="C421" s="280">
        <v>247000</v>
      </c>
      <c r="D421" s="281">
        <v>143327</v>
      </c>
    </row>
    <row r="422" spans="1:5" s="4" customFormat="1" ht="18.95" customHeight="1" x14ac:dyDescent="0.45"/>
    <row r="423" spans="1:5" s="4" customFormat="1" ht="18.95" customHeight="1" x14ac:dyDescent="0.45">
      <c r="A423" s="297">
        <v>11</v>
      </c>
      <c r="B423" s="297"/>
      <c r="C423" s="297"/>
      <c r="D423" s="297"/>
    </row>
    <row r="424" spans="1:5" s="4" customFormat="1" ht="18.95" customHeight="1" x14ac:dyDescent="0.45">
      <c r="A424" s="287" t="s">
        <v>2</v>
      </c>
      <c r="B424" s="287" t="s">
        <v>3</v>
      </c>
      <c r="C424" s="289" t="s">
        <v>4</v>
      </c>
      <c r="D424" s="291" t="s">
        <v>13</v>
      </c>
    </row>
    <row r="425" spans="1:5" s="4" customFormat="1" ht="18.75" customHeight="1" x14ac:dyDescent="0.45">
      <c r="A425" s="288"/>
      <c r="B425" s="288"/>
      <c r="C425" s="290"/>
      <c r="D425" s="292"/>
    </row>
    <row r="426" spans="1:5" s="4" customFormat="1" ht="18.95" customHeight="1" x14ac:dyDescent="0.45">
      <c r="A426" s="22" t="s">
        <v>217</v>
      </c>
      <c r="B426" s="41"/>
      <c r="C426" s="237">
        <v>56000</v>
      </c>
      <c r="D426" s="70">
        <v>56000</v>
      </c>
    </row>
    <row r="427" spans="1:5" s="4" customFormat="1" ht="18.95" customHeight="1" x14ac:dyDescent="0.45">
      <c r="A427" s="22" t="s">
        <v>221</v>
      </c>
      <c r="B427" s="41"/>
      <c r="C427" s="237">
        <v>134000</v>
      </c>
      <c r="D427" s="70">
        <v>123000</v>
      </c>
    </row>
    <row r="428" spans="1:5" s="4" customFormat="1" ht="18.95" customHeight="1" x14ac:dyDescent="0.45">
      <c r="A428" s="22" t="s">
        <v>222</v>
      </c>
      <c r="B428" s="22"/>
      <c r="C428" s="136">
        <v>317000</v>
      </c>
      <c r="D428" s="70">
        <v>315000</v>
      </c>
    </row>
    <row r="429" spans="1:5" s="4" customFormat="1" ht="18.95" customHeight="1" thickBot="1" x14ac:dyDescent="0.5">
      <c r="A429" s="27" t="s">
        <v>9</v>
      </c>
      <c r="B429" s="22"/>
      <c r="C429" s="144">
        <f>SUM(C419:C428)</f>
        <v>2202000</v>
      </c>
      <c r="D429" s="144">
        <f>SUM(D419:D428)</f>
        <v>1719327</v>
      </c>
    </row>
    <row r="430" spans="1:5" s="4" customFormat="1" ht="18.75" customHeight="1" thickTop="1" x14ac:dyDescent="0.45">
      <c r="A430" s="6" t="s">
        <v>78</v>
      </c>
      <c r="B430" s="8"/>
      <c r="C430" s="214"/>
      <c r="D430" s="214"/>
    </row>
    <row r="431" spans="1:5" s="4" customFormat="1" ht="18.75" customHeight="1" x14ac:dyDescent="0.45">
      <c r="A431" s="30" t="s">
        <v>223</v>
      </c>
      <c r="B431" s="2"/>
      <c r="C431" s="15"/>
      <c r="D431" s="15"/>
    </row>
    <row r="432" spans="1:5" s="4" customFormat="1" ht="18.75" customHeight="1" x14ac:dyDescent="0.45">
      <c r="A432" s="30" t="s">
        <v>224</v>
      </c>
      <c r="B432" s="2"/>
      <c r="C432" s="15"/>
      <c r="D432" s="15"/>
      <c r="E432" s="190"/>
    </row>
    <row r="433" spans="1:5" s="4" customFormat="1" ht="18.75" customHeight="1" x14ac:dyDescent="0.45">
      <c r="A433" s="22" t="s">
        <v>225</v>
      </c>
      <c r="B433" s="2"/>
      <c r="C433" s="226">
        <v>138000</v>
      </c>
      <c r="D433" s="17">
        <v>137736.88</v>
      </c>
      <c r="E433" s="4" t="s">
        <v>327</v>
      </c>
    </row>
    <row r="434" spans="1:5" s="4" customFormat="1" ht="18.75" customHeight="1" thickBot="1" x14ac:dyDescent="0.5">
      <c r="A434" s="104" t="s">
        <v>9</v>
      </c>
      <c r="B434" s="191"/>
      <c r="C434" s="144">
        <f>C433</f>
        <v>138000</v>
      </c>
      <c r="D434" s="144">
        <f>SUM(D423:D433)</f>
        <v>2351063.88</v>
      </c>
    </row>
    <row r="435" spans="1:5" s="4" customFormat="1" ht="18.75" customHeight="1" thickTop="1" thickBot="1" x14ac:dyDescent="0.5">
      <c r="A435" s="90" t="s">
        <v>91</v>
      </c>
      <c r="B435" s="227"/>
      <c r="C435" s="228">
        <f>C429+C434</f>
        <v>2340000</v>
      </c>
      <c r="D435" s="228">
        <f>D429+D434</f>
        <v>4070390.88</v>
      </c>
    </row>
    <row r="436" spans="1:5" s="4" customFormat="1" ht="18.75" customHeight="1" thickTop="1" thickBot="1" x14ac:dyDescent="0.5">
      <c r="A436" s="118" t="s">
        <v>92</v>
      </c>
      <c r="B436" s="119"/>
      <c r="C436" s="145">
        <f>C414+C435</f>
        <v>4388710</v>
      </c>
      <c r="D436" s="145">
        <f>D414+D435</f>
        <v>5418918.8799999999</v>
      </c>
    </row>
    <row r="437" spans="1:5" s="4" customFormat="1" ht="18.95" customHeight="1" thickTop="1" x14ac:dyDescent="0.45">
      <c r="A437" s="77" t="s">
        <v>93</v>
      </c>
      <c r="B437" s="148"/>
      <c r="C437" s="147"/>
      <c r="D437" s="135"/>
    </row>
    <row r="438" spans="1:5" s="4" customFormat="1" ht="18.95" customHeight="1" x14ac:dyDescent="0.45">
      <c r="A438" s="30" t="s">
        <v>94</v>
      </c>
      <c r="B438" s="148"/>
      <c r="C438" s="149"/>
      <c r="D438" s="32"/>
    </row>
    <row r="439" spans="1:5" s="4" customFormat="1" ht="18.95" customHeight="1" x14ac:dyDescent="0.45">
      <c r="A439" s="30" t="s">
        <v>141</v>
      </c>
      <c r="B439" s="146"/>
      <c r="C439" s="117"/>
      <c r="D439" s="52"/>
    </row>
    <row r="440" spans="1:5" s="4" customFormat="1" ht="18.95" customHeight="1" x14ac:dyDescent="0.45">
      <c r="A440" s="30" t="s">
        <v>34</v>
      </c>
      <c r="B440" s="146"/>
      <c r="C440" s="117"/>
      <c r="D440" s="52"/>
    </row>
    <row r="441" spans="1:5" s="4" customFormat="1" ht="18.95" customHeight="1" x14ac:dyDescent="0.45">
      <c r="A441" s="22" t="s">
        <v>95</v>
      </c>
      <c r="B441" s="146"/>
      <c r="C441" s="117"/>
      <c r="D441" s="52"/>
    </row>
    <row r="442" spans="1:5" s="4" customFormat="1" ht="18.95" customHeight="1" x14ac:dyDescent="0.45">
      <c r="A442" s="22" t="s">
        <v>226</v>
      </c>
      <c r="B442" s="146"/>
      <c r="C442" s="117">
        <v>10000</v>
      </c>
      <c r="D442" s="52">
        <v>0</v>
      </c>
    </row>
    <row r="443" spans="1:5" s="4" customFormat="1" ht="18.95" customHeight="1" x14ac:dyDescent="0.45">
      <c r="A443" s="41" t="s">
        <v>229</v>
      </c>
      <c r="B443" s="146"/>
      <c r="C443" s="117">
        <v>30000</v>
      </c>
      <c r="D443" s="52">
        <v>0</v>
      </c>
    </row>
    <row r="444" spans="1:5" s="4" customFormat="1" ht="18.95" customHeight="1" x14ac:dyDescent="0.45">
      <c r="A444" s="41" t="s">
        <v>150</v>
      </c>
      <c r="B444" s="146"/>
      <c r="C444" s="117">
        <v>30000</v>
      </c>
      <c r="D444" s="52">
        <v>0</v>
      </c>
    </row>
    <row r="445" spans="1:5" ht="18.95" customHeight="1" x14ac:dyDescent="0.45">
      <c r="A445" s="41" t="s">
        <v>227</v>
      </c>
      <c r="B445" s="150"/>
      <c r="C445" s="117">
        <v>20000</v>
      </c>
      <c r="D445" s="52">
        <v>0</v>
      </c>
    </row>
    <row r="446" spans="1:5" ht="18.95" customHeight="1" x14ac:dyDescent="0.45">
      <c r="A446" s="41" t="s">
        <v>228</v>
      </c>
      <c r="B446" s="146"/>
      <c r="C446" s="250">
        <v>10000</v>
      </c>
      <c r="D446" s="69">
        <v>0</v>
      </c>
    </row>
    <row r="447" spans="1:5" ht="18.95" customHeight="1" thickBot="1" x14ac:dyDescent="0.5">
      <c r="A447" s="27" t="s">
        <v>9</v>
      </c>
      <c r="B447" s="148"/>
      <c r="C447" s="251">
        <f>SUM(C442:C446)</f>
        <v>100000</v>
      </c>
      <c r="D447" s="29">
        <f>SUM(D442:D446)</f>
        <v>0</v>
      </c>
    </row>
    <row r="448" spans="1:5" ht="18.95" customHeight="1" thickTop="1" thickBot="1" x14ac:dyDescent="0.5">
      <c r="A448" s="151" t="s">
        <v>96</v>
      </c>
      <c r="B448" s="152"/>
      <c r="C448" s="153">
        <f>C447</f>
        <v>100000</v>
      </c>
      <c r="D448" s="92">
        <f>D447</f>
        <v>0</v>
      </c>
    </row>
    <row r="449" spans="1:4" ht="18.95" customHeight="1" thickTop="1" thickBot="1" x14ac:dyDescent="0.5">
      <c r="A449" s="154" t="s">
        <v>97</v>
      </c>
      <c r="B449" s="155"/>
      <c r="C449" s="156">
        <f>SUM(C448)</f>
        <v>100000</v>
      </c>
      <c r="D449" s="157">
        <f>SUM(D448)</f>
        <v>0</v>
      </c>
    </row>
    <row r="450" spans="1:4" ht="18.95" customHeight="1" thickTop="1" x14ac:dyDescent="0.45">
      <c r="A450" s="88" t="s">
        <v>98</v>
      </c>
      <c r="B450" s="148"/>
      <c r="C450" s="149"/>
      <c r="D450" s="32"/>
    </row>
    <row r="451" spans="1:4" ht="18.95" customHeight="1" x14ac:dyDescent="0.45">
      <c r="A451" s="30" t="s">
        <v>99</v>
      </c>
      <c r="B451" s="146"/>
      <c r="C451" s="117"/>
      <c r="D451" s="52"/>
    </row>
    <row r="452" spans="1:4" ht="18.95" customHeight="1" x14ac:dyDescent="0.45">
      <c r="A452" s="30" t="s">
        <v>141</v>
      </c>
      <c r="B452" s="146"/>
      <c r="C452" s="117"/>
      <c r="D452" s="52"/>
    </row>
    <row r="453" spans="1:4" ht="18.95" customHeight="1" x14ac:dyDescent="0.45">
      <c r="A453" s="30" t="s">
        <v>34</v>
      </c>
      <c r="B453" s="146"/>
      <c r="C453" s="117"/>
      <c r="D453" s="52"/>
    </row>
    <row r="454" spans="1:4" ht="18.95" customHeight="1" x14ac:dyDescent="0.45">
      <c r="A454" s="22" t="s">
        <v>76</v>
      </c>
      <c r="B454" s="146"/>
      <c r="C454" s="117"/>
      <c r="D454" s="52"/>
    </row>
    <row r="455" spans="1:4" ht="18.95" customHeight="1" x14ac:dyDescent="0.45">
      <c r="A455" s="22" t="s">
        <v>152</v>
      </c>
      <c r="B455" s="146"/>
      <c r="C455" s="117">
        <v>150000</v>
      </c>
      <c r="D455" s="52">
        <v>128170</v>
      </c>
    </row>
    <row r="456" spans="1:4" ht="18.95" customHeight="1" x14ac:dyDescent="0.45">
      <c r="A456" s="22" t="s">
        <v>230</v>
      </c>
      <c r="B456" s="146"/>
      <c r="C456" s="117">
        <v>200000</v>
      </c>
      <c r="D456" s="52">
        <v>0</v>
      </c>
    </row>
    <row r="457" spans="1:4" ht="18.95" customHeight="1" x14ac:dyDescent="0.45">
      <c r="A457" s="22" t="s">
        <v>151</v>
      </c>
      <c r="B457" s="148"/>
      <c r="C457" s="158">
        <v>30000</v>
      </c>
      <c r="D457" s="69">
        <v>0</v>
      </c>
    </row>
    <row r="458" spans="1:4" ht="18.95" customHeight="1" thickBot="1" x14ac:dyDescent="0.5">
      <c r="A458" s="27" t="s">
        <v>9</v>
      </c>
      <c r="B458" s="159"/>
      <c r="C458" s="160">
        <f>SUM(C455:C457)</f>
        <v>380000</v>
      </c>
      <c r="D458" s="28">
        <f>SUM(D455:D457)</f>
        <v>128170</v>
      </c>
    </row>
    <row r="459" spans="1:4" s="108" customFormat="1" ht="18.95" customHeight="1" thickTop="1" thickBot="1" x14ac:dyDescent="0.5">
      <c r="A459" s="121" t="s">
        <v>100</v>
      </c>
      <c r="B459" s="225"/>
      <c r="C459" s="92">
        <f>C458</f>
        <v>380000</v>
      </c>
      <c r="D459" s="92">
        <f>D458</f>
        <v>128170</v>
      </c>
    </row>
    <row r="460" spans="1:4" s="111" customFormat="1" ht="18.95" customHeight="1" thickTop="1" x14ac:dyDescent="0.45">
      <c r="A460" s="123"/>
      <c r="C460" s="223"/>
      <c r="D460" s="223"/>
    </row>
    <row r="461" spans="1:4" s="111" customFormat="1" ht="18.95" customHeight="1" x14ac:dyDescent="0.45">
      <c r="A461" s="123"/>
      <c r="C461" s="223"/>
      <c r="D461" s="223"/>
    </row>
    <row r="462" spans="1:4" s="111" customFormat="1" ht="18.95" customHeight="1" x14ac:dyDescent="0.45">
      <c r="A462" s="123"/>
      <c r="C462" s="223"/>
      <c r="D462" s="223"/>
    </row>
    <row r="463" spans="1:4" s="111" customFormat="1" ht="18.95" customHeight="1" x14ac:dyDescent="0.45">
      <c r="A463" s="123"/>
      <c r="C463" s="223"/>
      <c r="D463" s="223"/>
    </row>
    <row r="464" spans="1:4" s="111" customFormat="1" ht="18.95" hidden="1" customHeight="1" x14ac:dyDescent="0.45">
      <c r="A464" s="123"/>
      <c r="C464" s="223"/>
      <c r="D464" s="223"/>
    </row>
    <row r="465" spans="1:9" s="111" customFormat="1" ht="18.95" hidden="1" customHeight="1" x14ac:dyDescent="0.45">
      <c r="A465" s="123"/>
      <c r="C465" s="223"/>
      <c r="D465" s="223"/>
    </row>
    <row r="466" spans="1:9" s="111" customFormat="1" ht="18.95" hidden="1" customHeight="1" x14ac:dyDescent="0.45">
      <c r="A466" s="123"/>
      <c r="C466" s="223"/>
      <c r="D466" s="223"/>
    </row>
    <row r="467" spans="1:9" s="111" customFormat="1" ht="18.95" hidden="1" customHeight="1" x14ac:dyDescent="0.45">
      <c r="A467" s="123"/>
      <c r="C467" s="223"/>
      <c r="D467" s="223"/>
    </row>
    <row r="468" spans="1:9" s="108" customFormat="1" ht="18.95" customHeight="1" x14ac:dyDescent="0.45">
      <c r="A468" s="297">
        <v>12</v>
      </c>
      <c r="B468" s="297"/>
      <c r="C468" s="297"/>
      <c r="D468" s="297"/>
    </row>
    <row r="469" spans="1:9" s="108" customFormat="1" ht="18.95" customHeight="1" x14ac:dyDescent="0.45">
      <c r="A469" s="287" t="s">
        <v>2</v>
      </c>
      <c r="B469" s="287" t="s">
        <v>3</v>
      </c>
      <c r="C469" s="291" t="s">
        <v>4</v>
      </c>
      <c r="D469" s="291" t="s">
        <v>13</v>
      </c>
    </row>
    <row r="470" spans="1:9" s="112" customFormat="1" ht="18.95" customHeight="1" x14ac:dyDescent="0.45">
      <c r="A470" s="288"/>
      <c r="B470" s="288"/>
      <c r="C470" s="292"/>
      <c r="D470" s="292"/>
    </row>
    <row r="471" spans="1:9" ht="18.95" customHeight="1" x14ac:dyDescent="0.45">
      <c r="A471" s="30" t="s">
        <v>141</v>
      </c>
      <c r="B471" s="22"/>
      <c r="C471" s="23"/>
      <c r="D471" s="52"/>
    </row>
    <row r="472" spans="1:9" ht="18.95" customHeight="1" x14ac:dyDescent="0.45">
      <c r="A472" s="30" t="s">
        <v>34</v>
      </c>
      <c r="B472" s="22"/>
      <c r="C472" s="25"/>
      <c r="D472" s="70"/>
    </row>
    <row r="473" spans="1:9" ht="18.95" customHeight="1" x14ac:dyDescent="0.45">
      <c r="A473" s="58" t="s">
        <v>76</v>
      </c>
      <c r="B473" s="22"/>
      <c r="C473" s="131"/>
      <c r="D473" s="132"/>
    </row>
    <row r="474" spans="1:9" ht="18.95" customHeight="1" x14ac:dyDescent="0.45">
      <c r="A474" s="22" t="s">
        <v>231</v>
      </c>
      <c r="B474" s="22"/>
      <c r="C474" s="243">
        <f>100000-90000</f>
        <v>10000</v>
      </c>
      <c r="D474" s="161">
        <v>0</v>
      </c>
      <c r="E474" s="5" t="s">
        <v>269</v>
      </c>
    </row>
    <row r="475" spans="1:9" ht="18.95" customHeight="1" x14ac:dyDescent="0.45">
      <c r="A475" s="22" t="s">
        <v>233</v>
      </c>
      <c r="B475" s="22"/>
      <c r="C475" s="33">
        <v>26550</v>
      </c>
      <c r="D475" s="32">
        <v>4900</v>
      </c>
      <c r="E475" s="5" t="s">
        <v>255</v>
      </c>
      <c r="F475" s="5" t="s">
        <v>267</v>
      </c>
      <c r="G475" s="5" t="s">
        <v>271</v>
      </c>
      <c r="H475" s="5" t="s">
        <v>275</v>
      </c>
      <c r="I475" s="5" t="s">
        <v>320</v>
      </c>
    </row>
    <row r="476" spans="1:9" ht="18.95" customHeight="1" x14ac:dyDescent="0.45">
      <c r="A476" s="22" t="s">
        <v>234</v>
      </c>
      <c r="B476" s="22"/>
      <c r="C476" s="33">
        <v>150000</v>
      </c>
      <c r="D476" s="32">
        <v>63675</v>
      </c>
    </row>
    <row r="477" spans="1:9" ht="18.95" customHeight="1" x14ac:dyDescent="0.45">
      <c r="A477" s="22" t="s">
        <v>232</v>
      </c>
      <c r="B477" s="22"/>
      <c r="C477" s="243">
        <f>20000+50000+50000</f>
        <v>120000</v>
      </c>
      <c r="D477" s="52">
        <v>91766</v>
      </c>
      <c r="E477" s="5" t="s">
        <v>252</v>
      </c>
      <c r="F477" s="5" t="s">
        <v>254</v>
      </c>
    </row>
    <row r="478" spans="1:9" ht="18.95" customHeight="1" x14ac:dyDescent="0.45">
      <c r="A478" s="22" t="s">
        <v>235</v>
      </c>
      <c r="B478" s="22"/>
      <c r="C478" s="243">
        <v>15000</v>
      </c>
      <c r="D478" s="52">
        <v>8500</v>
      </c>
    </row>
    <row r="479" spans="1:9" ht="18.95" customHeight="1" x14ac:dyDescent="0.45">
      <c r="A479" s="41" t="s">
        <v>236</v>
      </c>
      <c r="B479" s="22"/>
      <c r="C479" s="243">
        <v>15000</v>
      </c>
      <c r="D479" s="52">
        <v>0</v>
      </c>
    </row>
    <row r="480" spans="1:9" s="108" customFormat="1" ht="18.95" customHeight="1" x14ac:dyDescent="0.45">
      <c r="A480" s="22" t="s">
        <v>237</v>
      </c>
      <c r="B480" s="22"/>
      <c r="C480" s="244">
        <f>20000+50000</f>
        <v>70000</v>
      </c>
      <c r="D480" s="69">
        <v>0</v>
      </c>
    </row>
    <row r="481" spans="1:4" ht="18.95" customHeight="1" thickBot="1" x14ac:dyDescent="0.5">
      <c r="A481" s="27" t="s">
        <v>9</v>
      </c>
      <c r="B481" s="30"/>
      <c r="C481" s="28">
        <f>SUM(C474:C480)</f>
        <v>406550</v>
      </c>
      <c r="D481" s="28">
        <f>SUM(D474:D480)</f>
        <v>168841</v>
      </c>
    </row>
    <row r="482" spans="1:4" ht="18.399999999999999" customHeight="1" thickTop="1" x14ac:dyDescent="0.45">
      <c r="A482" s="88" t="s">
        <v>78</v>
      </c>
      <c r="B482" s="78"/>
      <c r="C482" s="31"/>
      <c r="D482" s="32"/>
    </row>
    <row r="483" spans="1:4" ht="18.399999999999999" customHeight="1" x14ac:dyDescent="0.45">
      <c r="A483" s="30" t="s">
        <v>49</v>
      </c>
      <c r="B483" s="22"/>
      <c r="C483" s="23"/>
      <c r="D483" s="52"/>
    </row>
    <row r="484" spans="1:4" ht="18.399999999999999" customHeight="1" x14ac:dyDescent="0.45">
      <c r="A484" s="22" t="s">
        <v>101</v>
      </c>
      <c r="B484" s="22"/>
      <c r="C484" s="23"/>
      <c r="D484" s="52"/>
    </row>
    <row r="485" spans="1:4" ht="18.399999999999999" customHeight="1" x14ac:dyDescent="0.45">
      <c r="A485" s="22" t="s">
        <v>238</v>
      </c>
      <c r="B485" s="22"/>
      <c r="C485" s="23">
        <v>3000</v>
      </c>
      <c r="D485" s="40">
        <v>3000</v>
      </c>
    </row>
    <row r="486" spans="1:4" ht="18.399999999999999" customHeight="1" x14ac:dyDescent="0.45">
      <c r="A486" s="22" t="s">
        <v>239</v>
      </c>
      <c r="B486" s="22"/>
      <c r="C486" s="23">
        <v>13000</v>
      </c>
      <c r="D486" s="40">
        <v>13000</v>
      </c>
    </row>
    <row r="487" spans="1:4" ht="18.399999999999999" customHeight="1" x14ac:dyDescent="0.45">
      <c r="A487" s="22" t="s">
        <v>240</v>
      </c>
      <c r="B487" s="22"/>
      <c r="C487" s="23"/>
      <c r="D487" s="40"/>
    </row>
    <row r="488" spans="1:4" ht="18.399999999999999" customHeight="1" x14ac:dyDescent="0.45">
      <c r="A488" s="22" t="s">
        <v>310</v>
      </c>
      <c r="B488" s="22"/>
      <c r="C488" s="23">
        <v>40000</v>
      </c>
      <c r="D488" s="40">
        <v>20000</v>
      </c>
    </row>
    <row r="489" spans="1:4" ht="18.399999999999999" customHeight="1" thickBot="1" x14ac:dyDescent="0.5">
      <c r="A489" s="27" t="s">
        <v>9</v>
      </c>
      <c r="B489" s="30"/>
      <c r="C489" s="28">
        <f>SUM(C485:C488)</f>
        <v>56000</v>
      </c>
      <c r="D489" s="28">
        <f>SUM(D485:D488)</f>
        <v>36000</v>
      </c>
    </row>
    <row r="490" spans="1:4" ht="18.399999999999999" customHeight="1" thickTop="1" x14ac:dyDescent="0.45">
      <c r="A490" s="245" t="s">
        <v>153</v>
      </c>
      <c r="B490" s="167"/>
      <c r="C490" s="168"/>
      <c r="D490" s="168"/>
    </row>
    <row r="491" spans="1:4" ht="18.399999999999999" customHeight="1" x14ac:dyDescent="0.45">
      <c r="A491" s="245" t="s">
        <v>141</v>
      </c>
      <c r="B491" s="167"/>
      <c r="C491" s="168"/>
      <c r="D491" s="168"/>
    </row>
    <row r="492" spans="1:4" ht="18.399999999999999" customHeight="1" x14ac:dyDescent="0.45">
      <c r="A492" s="245" t="s">
        <v>34</v>
      </c>
      <c r="B492" s="169"/>
      <c r="C492" s="170"/>
      <c r="D492" s="170"/>
    </row>
    <row r="493" spans="1:4" ht="18.399999999999999" customHeight="1" x14ac:dyDescent="0.45">
      <c r="A493" s="58" t="s">
        <v>95</v>
      </c>
      <c r="B493" s="169"/>
      <c r="C493" s="170"/>
      <c r="D493" s="170"/>
    </row>
    <row r="494" spans="1:4" ht="18.399999999999999" customHeight="1" x14ac:dyDescent="0.45">
      <c r="A494" s="246" t="s">
        <v>241</v>
      </c>
      <c r="B494" s="169"/>
      <c r="C494" s="59">
        <v>50000</v>
      </c>
      <c r="D494" s="59">
        <v>0</v>
      </c>
    </row>
    <row r="495" spans="1:4" ht="18.399999999999999" customHeight="1" thickBot="1" x14ac:dyDescent="0.5">
      <c r="A495" s="104" t="s">
        <v>9</v>
      </c>
      <c r="B495" s="30"/>
      <c r="C495" s="28">
        <f>SUM(C494)</f>
        <v>50000</v>
      </c>
      <c r="D495" s="28">
        <f>SUM(D494)</f>
        <v>0</v>
      </c>
    </row>
    <row r="496" spans="1:4" ht="18.399999999999999" customHeight="1" thickTop="1" thickBot="1" x14ac:dyDescent="0.5">
      <c r="A496" s="151" t="s">
        <v>155</v>
      </c>
      <c r="B496" s="178"/>
      <c r="C496" s="242">
        <f>SUM(C495)</f>
        <v>50000</v>
      </c>
      <c r="D496" s="242">
        <f>SUM(D495)</f>
        <v>0</v>
      </c>
    </row>
    <row r="497" spans="1:5" ht="18.399999999999999" customHeight="1" thickTop="1" thickBot="1" x14ac:dyDescent="0.5">
      <c r="A497" s="247" t="s">
        <v>102</v>
      </c>
      <c r="B497" s="119"/>
      <c r="C497" s="130">
        <f>C459+C481++C489+C496</f>
        <v>892550</v>
      </c>
      <c r="D497" s="130">
        <f>D459+D481++D489+D496</f>
        <v>333011</v>
      </c>
    </row>
    <row r="498" spans="1:5" ht="18.399999999999999" customHeight="1" thickTop="1" x14ac:dyDescent="0.45">
      <c r="A498" s="88" t="s">
        <v>103</v>
      </c>
      <c r="B498" s="78"/>
      <c r="C498" s="31"/>
      <c r="D498" s="32"/>
    </row>
    <row r="499" spans="1:5" ht="18.399999999999999" customHeight="1" x14ac:dyDescent="0.45">
      <c r="A499" s="30" t="s">
        <v>154</v>
      </c>
      <c r="B499" s="22"/>
      <c r="C499" s="23"/>
      <c r="D499" s="52"/>
    </row>
    <row r="500" spans="1:5" ht="18.399999999999999" customHeight="1" x14ac:dyDescent="0.45">
      <c r="A500" s="30" t="s">
        <v>141</v>
      </c>
      <c r="B500" s="22"/>
      <c r="C500" s="23"/>
      <c r="D500" s="52"/>
    </row>
    <row r="501" spans="1:5" ht="18.399999999999999" customHeight="1" x14ac:dyDescent="0.45">
      <c r="A501" s="30" t="s">
        <v>34</v>
      </c>
      <c r="B501" s="22"/>
      <c r="C501" s="25"/>
      <c r="D501" s="70"/>
    </row>
    <row r="502" spans="1:5" ht="18.399999999999999" customHeight="1" x14ac:dyDescent="0.45">
      <c r="A502" s="22" t="s">
        <v>95</v>
      </c>
      <c r="B502" s="22"/>
      <c r="C502" s="25" t="s">
        <v>11</v>
      </c>
      <c r="D502" s="70" t="s">
        <v>11</v>
      </c>
    </row>
    <row r="503" spans="1:5" ht="18.399999999999999" customHeight="1" x14ac:dyDescent="0.45">
      <c r="A503" s="22" t="s">
        <v>243</v>
      </c>
      <c r="B503" s="41"/>
      <c r="C503" s="94">
        <v>10000</v>
      </c>
      <c r="D503" s="52">
        <v>0</v>
      </c>
    </row>
    <row r="504" spans="1:5" ht="18.399999999999999" customHeight="1" x14ac:dyDescent="0.45">
      <c r="A504" s="22" t="s">
        <v>242</v>
      </c>
      <c r="B504" s="22"/>
      <c r="C504" s="94">
        <f>50000-50000</f>
        <v>0</v>
      </c>
      <c r="D504" s="52">
        <v>0</v>
      </c>
      <c r="E504" s="5" t="s">
        <v>253</v>
      </c>
    </row>
    <row r="505" spans="1:5" ht="18.399999999999999" customHeight="1" x14ac:dyDescent="0.45">
      <c r="A505" s="78" t="s">
        <v>245</v>
      </c>
      <c r="B505" s="191"/>
      <c r="C505" s="172">
        <v>20000</v>
      </c>
      <c r="D505" s="69">
        <v>6700</v>
      </c>
    </row>
    <row r="506" spans="1:5" ht="18.399999999999999" customHeight="1" thickBot="1" x14ac:dyDescent="0.5">
      <c r="A506" s="138" t="s">
        <v>9</v>
      </c>
      <c r="B506" s="86"/>
      <c r="C506" s="144">
        <f>SUM(C503:C505)</f>
        <v>30000</v>
      </c>
      <c r="D506" s="144">
        <f>SUM(D503:D505)</f>
        <v>6700</v>
      </c>
    </row>
    <row r="507" spans="1:5" ht="18.399999999999999" customHeight="1" thickTop="1" x14ac:dyDescent="0.45">
      <c r="A507" s="284"/>
      <c r="B507" s="4"/>
      <c r="C507" s="269"/>
      <c r="D507" s="269"/>
    </row>
    <row r="508" spans="1:5" ht="18.399999999999999" customHeight="1" x14ac:dyDescent="0.45">
      <c r="A508" s="284"/>
      <c r="B508" s="4"/>
      <c r="C508" s="269"/>
      <c r="D508" s="269"/>
    </row>
    <row r="509" spans="1:5" ht="18.399999999999999" customHeight="1" x14ac:dyDescent="0.45">
      <c r="A509" s="284"/>
      <c r="B509" s="4"/>
      <c r="C509" s="269"/>
      <c r="D509" s="269"/>
    </row>
    <row r="510" spans="1:5" ht="18.399999999999999" customHeight="1" x14ac:dyDescent="0.45">
      <c r="A510" s="296">
        <v>13</v>
      </c>
      <c r="B510" s="296"/>
      <c r="C510" s="296"/>
      <c r="D510" s="296"/>
    </row>
    <row r="511" spans="1:5" ht="18.399999999999999" customHeight="1" x14ac:dyDescent="0.45">
      <c r="A511" s="287" t="s">
        <v>2</v>
      </c>
      <c r="B511" s="287" t="s">
        <v>3</v>
      </c>
      <c r="C511" s="289" t="s">
        <v>4</v>
      </c>
      <c r="D511" s="291" t="s">
        <v>13</v>
      </c>
    </row>
    <row r="512" spans="1:5" ht="18.399999999999999" customHeight="1" thickBot="1" x14ac:dyDescent="0.5">
      <c r="A512" s="288"/>
      <c r="B512" s="288"/>
      <c r="C512" s="290"/>
      <c r="D512" s="292"/>
    </row>
    <row r="513" spans="1:5" ht="18.399999999999999" customHeight="1" thickTop="1" x14ac:dyDescent="0.45">
      <c r="A513" s="173" t="s">
        <v>39</v>
      </c>
      <c r="B513" s="22"/>
      <c r="C513" s="174"/>
      <c r="D513" s="174"/>
    </row>
    <row r="514" spans="1:5" ht="18.399999999999999" customHeight="1" x14ac:dyDescent="0.45">
      <c r="A514" s="171" t="s">
        <v>166</v>
      </c>
      <c r="B514" s="78"/>
      <c r="C514" s="175">
        <v>20000</v>
      </c>
      <c r="D514" s="175">
        <v>0</v>
      </c>
    </row>
    <row r="515" spans="1:5" ht="18.399999999999999" customHeight="1" thickBot="1" x14ac:dyDescent="0.5">
      <c r="A515" s="164" t="s">
        <v>9</v>
      </c>
      <c r="B515" s="78"/>
      <c r="C515" s="176">
        <f>SUM(C514)</f>
        <v>20000</v>
      </c>
      <c r="D515" s="176">
        <f>SUM(D514)</f>
        <v>0</v>
      </c>
    </row>
    <row r="516" spans="1:5" ht="18.399999999999999" customHeight="1" thickTop="1" thickBot="1" x14ac:dyDescent="0.5">
      <c r="A516" s="177" t="s">
        <v>167</v>
      </c>
      <c r="B516" s="178"/>
      <c r="C516" s="128">
        <f>C506+C515</f>
        <v>50000</v>
      </c>
      <c r="D516" s="128">
        <f>D506+D515</f>
        <v>6700</v>
      </c>
    </row>
    <row r="517" spans="1:5" ht="18.399999999999999" customHeight="1" thickTop="1" thickBot="1" x14ac:dyDescent="0.5">
      <c r="A517" s="179" t="s">
        <v>104</v>
      </c>
      <c r="B517" s="180"/>
      <c r="C517" s="181">
        <f>C516</f>
        <v>50000</v>
      </c>
      <c r="D517" s="181">
        <f>D516</f>
        <v>6700</v>
      </c>
    </row>
    <row r="518" spans="1:5" ht="18.399999999999999" customHeight="1" thickTop="1" x14ac:dyDescent="0.45">
      <c r="A518" s="163" t="s">
        <v>105</v>
      </c>
      <c r="B518" s="78"/>
      <c r="C518" s="31"/>
      <c r="D518" s="32"/>
    </row>
    <row r="519" spans="1:5" ht="18.399999999999999" customHeight="1" x14ac:dyDescent="0.45">
      <c r="A519" s="163" t="s">
        <v>106</v>
      </c>
      <c r="B519" s="22"/>
      <c r="C519" s="23"/>
      <c r="D519" s="52"/>
    </row>
    <row r="520" spans="1:5" ht="18.399999999999999" customHeight="1" x14ac:dyDescent="0.45">
      <c r="A520" s="163" t="s">
        <v>16</v>
      </c>
      <c r="B520" s="22"/>
      <c r="C520" s="23"/>
      <c r="D520" s="52"/>
    </row>
    <row r="521" spans="1:5" ht="18.399999999999999" customHeight="1" x14ac:dyDescent="0.45">
      <c r="A521" s="163" t="s">
        <v>55</v>
      </c>
      <c r="B521" s="22"/>
      <c r="C521" s="23"/>
      <c r="D521" s="52"/>
    </row>
    <row r="522" spans="1:5" ht="18.399999999999999" customHeight="1" x14ac:dyDescent="0.45">
      <c r="A522" s="171" t="s">
        <v>107</v>
      </c>
      <c r="B522" s="22"/>
      <c r="C522" s="23">
        <v>254980</v>
      </c>
      <c r="D522" s="52">
        <v>250770</v>
      </c>
      <c r="E522" s="5" t="s">
        <v>328</v>
      </c>
    </row>
    <row r="523" spans="1:5" ht="18.399999999999999" customHeight="1" x14ac:dyDescent="0.45">
      <c r="A523" s="116" t="s">
        <v>26</v>
      </c>
      <c r="B523" s="22"/>
      <c r="C523" s="25">
        <v>48080</v>
      </c>
      <c r="D523" s="70">
        <v>48000</v>
      </c>
      <c r="E523" s="5" t="s">
        <v>329</v>
      </c>
    </row>
    <row r="524" spans="1:5" ht="18.399999999999999" customHeight="1" thickBot="1" x14ac:dyDescent="0.5">
      <c r="A524" s="164" t="s">
        <v>9</v>
      </c>
      <c r="B524" s="30"/>
      <c r="C524" s="29">
        <f>SUM(C522:C523)</f>
        <v>303060</v>
      </c>
      <c r="D524" s="29">
        <f>SUM(D522:D523)</f>
        <v>298770</v>
      </c>
    </row>
    <row r="525" spans="1:5" ht="18.399999999999999" customHeight="1" thickTop="1" x14ac:dyDescent="0.45">
      <c r="A525" s="173" t="s">
        <v>141</v>
      </c>
      <c r="B525" s="22"/>
      <c r="C525" s="114"/>
      <c r="D525" s="100"/>
    </row>
    <row r="526" spans="1:5" ht="18.399999999999999" customHeight="1" x14ac:dyDescent="0.45">
      <c r="A526" s="163" t="s">
        <v>28</v>
      </c>
      <c r="B526" s="22"/>
      <c r="C526" s="140"/>
      <c r="D526" s="141"/>
    </row>
    <row r="527" spans="1:5" ht="18.399999999999999" customHeight="1" x14ac:dyDescent="0.45">
      <c r="A527" s="116" t="s">
        <v>108</v>
      </c>
      <c r="B527" s="22"/>
      <c r="C527" s="50">
        <v>20000</v>
      </c>
      <c r="D527" s="54">
        <v>0</v>
      </c>
    </row>
    <row r="528" spans="1:5" ht="18.399999999999999" customHeight="1" thickBot="1" x14ac:dyDescent="0.5">
      <c r="A528" s="27" t="s">
        <v>9</v>
      </c>
      <c r="B528" s="22"/>
      <c r="C528" s="44">
        <f>SUM(C527)</f>
        <v>20000</v>
      </c>
      <c r="D528" s="44">
        <f>SUM(D527)</f>
        <v>0</v>
      </c>
    </row>
    <row r="529" spans="1:4" ht="18.95" customHeight="1" thickTop="1" x14ac:dyDescent="0.45">
      <c r="A529" s="162" t="s">
        <v>39</v>
      </c>
      <c r="B529" s="78"/>
      <c r="C529" s="142"/>
      <c r="D529" s="75"/>
    </row>
    <row r="530" spans="1:4" ht="18.95" customHeight="1" x14ac:dyDescent="0.45">
      <c r="A530" s="116" t="s">
        <v>109</v>
      </c>
      <c r="B530" s="22"/>
      <c r="C530" s="25">
        <f>100000+100000</f>
        <v>200000</v>
      </c>
      <c r="D530" s="42">
        <v>116955</v>
      </c>
    </row>
    <row r="531" spans="1:4" ht="18.95" customHeight="1" thickBot="1" x14ac:dyDescent="0.5">
      <c r="A531" s="183" t="s">
        <v>9</v>
      </c>
      <c r="B531" s="78"/>
      <c r="C531" s="44">
        <f>SUM(C530)</f>
        <v>200000</v>
      </c>
      <c r="D531" s="44">
        <f>SUM(D530)</f>
        <v>116955</v>
      </c>
    </row>
    <row r="532" spans="1:4" ht="18.95" customHeight="1" thickTop="1" x14ac:dyDescent="0.45">
      <c r="A532" s="162" t="s">
        <v>42</v>
      </c>
      <c r="B532" s="78"/>
      <c r="C532" s="31"/>
      <c r="D532" s="32"/>
    </row>
    <row r="533" spans="1:4" ht="18.95" customHeight="1" x14ac:dyDescent="0.45">
      <c r="A533" s="116" t="s">
        <v>110</v>
      </c>
      <c r="B533" s="22"/>
      <c r="C533" s="25">
        <v>600000</v>
      </c>
      <c r="D533" s="26">
        <v>549944.71</v>
      </c>
    </row>
    <row r="534" spans="1:4" ht="18.95" customHeight="1" thickBot="1" x14ac:dyDescent="0.5">
      <c r="A534" s="184" t="s">
        <v>9</v>
      </c>
      <c r="B534" s="41"/>
      <c r="C534" s="29">
        <f>SUM(C533)</f>
        <v>600000</v>
      </c>
      <c r="D534" s="29">
        <f>SUM(D533)</f>
        <v>549944.71</v>
      </c>
    </row>
    <row r="535" spans="1:4" ht="18.95" customHeight="1" thickTop="1" thickBot="1" x14ac:dyDescent="0.5">
      <c r="A535" s="185" t="s">
        <v>111</v>
      </c>
      <c r="B535" s="110"/>
      <c r="C535" s="92">
        <f>C524+C528+C531+C534</f>
        <v>1123060</v>
      </c>
      <c r="D535" s="92">
        <f>D524+D528+D531+D534</f>
        <v>965669.71</v>
      </c>
    </row>
    <row r="536" spans="1:4" ht="18.95" customHeight="1" thickTop="1" thickBot="1" x14ac:dyDescent="0.5">
      <c r="A536" s="179" t="s">
        <v>112</v>
      </c>
      <c r="B536" s="169"/>
      <c r="C536" s="186">
        <f>C535</f>
        <v>1123060</v>
      </c>
      <c r="D536" s="186">
        <f>D535</f>
        <v>965669.71</v>
      </c>
    </row>
    <row r="537" spans="1:4" ht="18.95" customHeight="1" thickTop="1" x14ac:dyDescent="0.45">
      <c r="A537" s="162" t="s">
        <v>113</v>
      </c>
      <c r="B537" s="78"/>
      <c r="C537" s="31"/>
      <c r="D537" s="32"/>
    </row>
    <row r="538" spans="1:4" ht="18.95" customHeight="1" x14ac:dyDescent="0.45">
      <c r="A538" s="163" t="s">
        <v>114</v>
      </c>
      <c r="B538" s="22"/>
      <c r="C538" s="23"/>
      <c r="D538" s="52"/>
    </row>
    <row r="539" spans="1:4" ht="18.95" customHeight="1" x14ac:dyDescent="0.45">
      <c r="A539" s="163" t="s">
        <v>115</v>
      </c>
      <c r="B539" s="22"/>
      <c r="C539" s="23"/>
      <c r="D539" s="52"/>
    </row>
    <row r="540" spans="1:4" ht="18.95" customHeight="1" x14ac:dyDescent="0.45">
      <c r="A540" s="116" t="s">
        <v>246</v>
      </c>
      <c r="B540" s="22"/>
      <c r="C540" s="25">
        <v>90000</v>
      </c>
      <c r="D540" s="70">
        <v>86691</v>
      </c>
    </row>
    <row r="541" spans="1:4" ht="18.95" customHeight="1" x14ac:dyDescent="0.45">
      <c r="A541" s="190" t="s">
        <v>244</v>
      </c>
      <c r="B541" s="22"/>
      <c r="C541" s="25">
        <v>7500000</v>
      </c>
      <c r="D541" s="70">
        <v>5875800</v>
      </c>
    </row>
    <row r="542" spans="1:4" ht="18.95" customHeight="1" x14ac:dyDescent="0.45">
      <c r="A542" s="116" t="s">
        <v>247</v>
      </c>
      <c r="B542" s="22"/>
      <c r="C542" s="25">
        <v>2688000</v>
      </c>
      <c r="D542" s="70">
        <v>2299200</v>
      </c>
    </row>
    <row r="543" spans="1:4" ht="18.95" customHeight="1" x14ac:dyDescent="0.45">
      <c r="A543" s="187" t="s">
        <v>248</v>
      </c>
      <c r="B543" s="22"/>
      <c r="C543" s="25">
        <v>75000</v>
      </c>
      <c r="D543" s="70">
        <v>32500</v>
      </c>
    </row>
    <row r="544" spans="1:4" ht="18.95" customHeight="1" x14ac:dyDescent="0.45">
      <c r="A544" s="189" t="s">
        <v>249</v>
      </c>
      <c r="B544" s="22"/>
      <c r="C544" s="25">
        <v>247006</v>
      </c>
      <c r="D544" s="188">
        <v>139950</v>
      </c>
    </row>
    <row r="545" spans="1:13" ht="18.95" customHeight="1" x14ac:dyDescent="0.45">
      <c r="A545" s="116" t="s">
        <v>250</v>
      </c>
      <c r="B545" s="22"/>
      <c r="C545" s="35">
        <v>88920</v>
      </c>
      <c r="D545" s="188">
        <v>88920</v>
      </c>
    </row>
    <row r="546" spans="1:13" ht="18.95" customHeight="1" x14ac:dyDescent="0.45">
      <c r="A546" s="22" t="s">
        <v>251</v>
      </c>
      <c r="B546" s="22"/>
      <c r="C546" s="25">
        <f>153100+3450</f>
        <v>156550</v>
      </c>
      <c r="D546" s="188">
        <v>156550</v>
      </c>
      <c r="E546" s="5" t="s">
        <v>266</v>
      </c>
    </row>
    <row r="547" spans="1:13" ht="18.95" customHeight="1" thickBot="1" x14ac:dyDescent="0.5">
      <c r="A547" s="182" t="s">
        <v>9</v>
      </c>
      <c r="B547" s="86"/>
      <c r="C547" s="192">
        <f>SUM(C540:C546)</f>
        <v>10845476</v>
      </c>
      <c r="D547" s="192">
        <f>SUM(D540:D546)</f>
        <v>8679611</v>
      </c>
    </row>
    <row r="548" spans="1:13" ht="18.95" customHeight="1" thickTop="1" x14ac:dyDescent="0.45">
      <c r="A548" s="284"/>
      <c r="B548" s="4"/>
      <c r="C548" s="249"/>
      <c r="D548" s="249"/>
    </row>
    <row r="549" spans="1:13" ht="18.95" customHeight="1" x14ac:dyDescent="0.45">
      <c r="A549" s="284"/>
      <c r="B549" s="4"/>
      <c r="C549" s="249"/>
      <c r="D549" s="249"/>
    </row>
    <row r="550" spans="1:13" ht="18.95" customHeight="1" x14ac:dyDescent="0.45">
      <c r="A550" s="284"/>
      <c r="B550" s="4"/>
      <c r="C550" s="249"/>
      <c r="D550" s="249"/>
    </row>
    <row r="551" spans="1:13" ht="18.95" customHeight="1" x14ac:dyDescent="0.45">
      <c r="A551" s="284"/>
      <c r="B551" s="4"/>
      <c r="C551" s="249"/>
      <c r="D551" s="249"/>
    </row>
    <row r="552" spans="1:13" ht="18.95" customHeight="1" x14ac:dyDescent="0.45">
      <c r="A552" s="296">
        <v>14</v>
      </c>
      <c r="B552" s="296"/>
      <c r="C552" s="296"/>
      <c r="D552" s="296"/>
    </row>
    <row r="553" spans="1:13" ht="18.95" customHeight="1" x14ac:dyDescent="0.45">
      <c r="A553" s="287" t="s">
        <v>2</v>
      </c>
      <c r="B553" s="287" t="s">
        <v>3</v>
      </c>
      <c r="C553" s="289" t="s">
        <v>4</v>
      </c>
      <c r="D553" s="291" t="s">
        <v>13</v>
      </c>
      <c r="F553" s="293" t="s">
        <v>4</v>
      </c>
      <c r="G553" s="294"/>
      <c r="H553" s="294"/>
      <c r="I553" s="295"/>
      <c r="J553" s="293" t="s">
        <v>13</v>
      </c>
      <c r="K553" s="294"/>
      <c r="L553" s="294"/>
      <c r="M553" s="295"/>
    </row>
    <row r="554" spans="1:13" ht="18.95" customHeight="1" x14ac:dyDescent="0.45">
      <c r="A554" s="288"/>
      <c r="B554" s="288"/>
      <c r="C554" s="290"/>
      <c r="D554" s="292"/>
      <c r="F554" s="256" t="s">
        <v>115</v>
      </c>
      <c r="G554" s="257">
        <f>C547</f>
        <v>10845476</v>
      </c>
      <c r="H554" s="258"/>
      <c r="I554" s="259"/>
      <c r="J554" s="256" t="s">
        <v>115</v>
      </c>
      <c r="K554" s="257">
        <f>D547</f>
        <v>8679611</v>
      </c>
      <c r="L554" s="258"/>
      <c r="M554" s="259"/>
    </row>
    <row r="555" spans="1:13" ht="18.95" customHeight="1" thickBot="1" x14ac:dyDescent="0.5">
      <c r="A555" s="177" t="s">
        <v>116</v>
      </c>
      <c r="B555" s="166"/>
      <c r="C555" s="91">
        <f>+C547</f>
        <v>10845476</v>
      </c>
      <c r="D555" s="91">
        <f>+D547</f>
        <v>8679611</v>
      </c>
      <c r="F555" s="260" t="s">
        <v>258</v>
      </c>
      <c r="G555" s="65">
        <f>C96</f>
        <v>2469080</v>
      </c>
      <c r="H555" s="65"/>
      <c r="I555" s="261"/>
      <c r="J555" s="260" t="s">
        <v>258</v>
      </c>
      <c r="K555" s="65">
        <f>D96</f>
        <v>2456466</v>
      </c>
      <c r="L555" s="65"/>
      <c r="M555" s="261"/>
    </row>
    <row r="556" spans="1:13" ht="18.95" customHeight="1" thickTop="1" thickBot="1" x14ac:dyDescent="0.5">
      <c r="A556" s="179" t="s">
        <v>117</v>
      </c>
      <c r="B556" s="169"/>
      <c r="C556" s="157">
        <f>C555</f>
        <v>10845476</v>
      </c>
      <c r="D556" s="157">
        <f>D555</f>
        <v>8679611</v>
      </c>
      <c r="F556" s="260" t="s">
        <v>257</v>
      </c>
      <c r="G556" s="254" t="e">
        <f>C103+C190+C246+#REF!+C524+#REF!</f>
        <v>#REF!</v>
      </c>
      <c r="H556" s="262" t="e">
        <f>C98+C99+C102+C185+C186+C242+C243+#REF!+C375+C376+#REF!</f>
        <v>#REF!</v>
      </c>
      <c r="I556" s="263" t="e">
        <f>C100+C101+C187+C188+C244+C245+#REF!+#REF!+C522+C523</f>
        <v>#REF!</v>
      </c>
      <c r="J556" s="260" t="s">
        <v>257</v>
      </c>
      <c r="K556" s="254" t="e">
        <f>D103+D190+D246+#REF!+D524+#REF!</f>
        <v>#REF!</v>
      </c>
      <c r="L556" s="262" t="e">
        <f>D98+D99+D102+D185+D186+D242+D243+#REF!+D375+D376+#REF!</f>
        <v>#REF!</v>
      </c>
      <c r="M556" s="263" t="e">
        <f>D100+D101+D187+D188+D244+D245+#REF!+#REF!+D522+D523</f>
        <v>#REF!</v>
      </c>
    </row>
    <row r="557" spans="1:13" ht="18.95" customHeight="1" thickTop="1" thickBot="1" x14ac:dyDescent="0.5">
      <c r="A557" s="193" t="s">
        <v>118</v>
      </c>
      <c r="B557" s="122"/>
      <c r="C557" s="91">
        <f>C227+C237+C318+C335+C370+C436+C449+C497+C517+C536+C556</f>
        <v>32754500</v>
      </c>
      <c r="D557" s="91">
        <f>D227+D237+D318+D335+D370+D436+D449+D497+D517+D536+D556</f>
        <v>27178126.870000001</v>
      </c>
      <c r="F557" s="260" t="s">
        <v>256</v>
      </c>
      <c r="G557" s="65">
        <f>C112+C197+C261+C353+C395+C528</f>
        <v>933450</v>
      </c>
      <c r="H557" s="4"/>
      <c r="I557" s="264"/>
      <c r="J557" s="260" t="s">
        <v>256</v>
      </c>
      <c r="K557" s="65">
        <f>D112+D197+D261+D353+D395+D528</f>
        <v>514800</v>
      </c>
      <c r="L557" s="4"/>
      <c r="M557" s="264"/>
    </row>
    <row r="558" spans="1:13" ht="18.95" customHeight="1" thickTop="1" x14ac:dyDescent="0.45">
      <c r="A558" s="284"/>
      <c r="B558" s="4"/>
      <c r="C558" s="64"/>
      <c r="D558" s="47"/>
      <c r="F558" s="260" t="s">
        <v>260</v>
      </c>
      <c r="G558" s="254">
        <f>C140+C207+C235+C267+C279+C326+C358+C368+C402+C447+C458+C481+C495+C506</f>
        <v>3303100</v>
      </c>
      <c r="H558" s="4"/>
      <c r="I558" s="264"/>
      <c r="J558" s="260" t="s">
        <v>260</v>
      </c>
      <c r="K558" s="254">
        <f>D140+D207+D235+D267+D279+D326+G358+D368+D402+D447+D458+D481+D495+D506</f>
        <v>1604367</v>
      </c>
      <c r="L558" s="4"/>
      <c r="M558" s="264"/>
    </row>
    <row r="559" spans="1:13" ht="18.95" customHeight="1" x14ac:dyDescent="0.45">
      <c r="A559" s="284"/>
      <c r="B559" s="4"/>
      <c r="C559" s="64"/>
      <c r="D559" s="47"/>
      <c r="F559" s="260"/>
      <c r="G559" s="254"/>
      <c r="H559" s="4"/>
      <c r="I559" s="264"/>
      <c r="J559" s="260"/>
      <c r="K559" s="254"/>
      <c r="L559" s="4"/>
      <c r="M559" s="264"/>
    </row>
    <row r="560" spans="1:13" ht="18.95" customHeight="1" x14ac:dyDescent="0.45">
      <c r="A560" s="284"/>
      <c r="B560" s="4"/>
      <c r="C560" s="64"/>
      <c r="D560" s="47"/>
      <c r="F560" s="260"/>
      <c r="G560" s="254"/>
      <c r="H560" s="4"/>
      <c r="I560" s="264"/>
      <c r="J560" s="260"/>
      <c r="K560" s="254"/>
      <c r="L560" s="4"/>
      <c r="M560" s="264"/>
    </row>
    <row r="561" spans="1:13" ht="18.95" customHeight="1" x14ac:dyDescent="0.45">
      <c r="A561" s="284"/>
      <c r="B561" s="4"/>
      <c r="C561" s="64"/>
      <c r="D561" s="47"/>
      <c r="F561" s="260" t="s">
        <v>259</v>
      </c>
      <c r="G561" s="65">
        <f>C149+C216+C282+C408+C515+C531</f>
        <v>1562100</v>
      </c>
      <c r="H561" s="4"/>
      <c r="I561" s="264"/>
      <c r="J561" s="260" t="s">
        <v>259</v>
      </c>
      <c r="K561" s="65">
        <f>D149+D216+D282+D408+D515+D531</f>
        <v>770567.4</v>
      </c>
      <c r="L561" s="4"/>
      <c r="M561" s="264"/>
    </row>
    <row r="562" spans="1:13" ht="18.95" customHeight="1" x14ac:dyDescent="0.45">
      <c r="A562" s="284"/>
      <c r="B562" s="4"/>
      <c r="C562" s="64"/>
      <c r="D562" s="47"/>
      <c r="F562" s="260" t="s">
        <v>261</v>
      </c>
      <c r="G562" s="254">
        <f>C219+C534+C155</f>
        <v>870000</v>
      </c>
      <c r="H562" s="4"/>
      <c r="I562" s="264"/>
      <c r="J562" s="260" t="s">
        <v>261</v>
      </c>
      <c r="K562" s="254">
        <f>D219+D534+D155</f>
        <v>790431.59</v>
      </c>
      <c r="L562" s="4"/>
      <c r="M562" s="264"/>
    </row>
    <row r="563" spans="1:13" ht="18.95" customHeight="1" x14ac:dyDescent="0.45">
      <c r="A563" s="284"/>
      <c r="B563" s="4"/>
      <c r="C563" s="64"/>
      <c r="D563" s="47"/>
      <c r="F563" s="260" t="s">
        <v>262</v>
      </c>
      <c r="G563" s="254">
        <f>C161+C288+C413+C225</f>
        <v>555850</v>
      </c>
      <c r="H563" s="4"/>
      <c r="I563" s="264"/>
      <c r="J563" s="260" t="s">
        <v>262</v>
      </c>
      <c r="K563" s="254">
        <f>D161+D288+D413+D225</f>
        <v>348330</v>
      </c>
      <c r="L563" s="4"/>
      <c r="M563" s="264"/>
    </row>
    <row r="564" spans="1:13" ht="18.95" customHeight="1" x14ac:dyDescent="0.45">
      <c r="A564" s="284"/>
      <c r="B564" s="4"/>
      <c r="C564" s="64"/>
      <c r="D564" s="47"/>
      <c r="F564" s="260" t="s">
        <v>263</v>
      </c>
      <c r="G564" s="254" t="e">
        <f>C293+#REF!</f>
        <v>#REF!</v>
      </c>
      <c r="H564" s="4"/>
      <c r="I564" s="264"/>
      <c r="J564" s="260" t="s">
        <v>263</v>
      </c>
      <c r="K564" s="254" t="e">
        <f>D293+#REF!</f>
        <v>#REF!</v>
      </c>
      <c r="L564" s="4"/>
      <c r="M564" s="264"/>
    </row>
    <row r="565" spans="1:13" ht="18.95" customHeight="1" x14ac:dyDescent="0.45">
      <c r="A565" s="285" t="s">
        <v>161</v>
      </c>
      <c r="B565" s="285"/>
      <c r="C565" s="285"/>
      <c r="D565" s="285"/>
      <c r="F565" s="260" t="s">
        <v>264</v>
      </c>
      <c r="G565" s="65">
        <f>C165</f>
        <v>25000</v>
      </c>
      <c r="H565" s="4"/>
      <c r="I565" s="264"/>
      <c r="J565" s="260" t="s">
        <v>264</v>
      </c>
      <c r="K565" s="65">
        <f>D165</f>
        <v>0</v>
      </c>
      <c r="L565" s="4"/>
      <c r="M565" s="264"/>
    </row>
    <row r="566" spans="1:13" ht="18.95" customHeight="1" x14ac:dyDescent="0.45">
      <c r="A566" s="286" t="s">
        <v>162</v>
      </c>
      <c r="B566" s="286"/>
      <c r="C566" s="286"/>
      <c r="D566" s="286"/>
      <c r="F566" s="260" t="s">
        <v>265</v>
      </c>
      <c r="G566" s="65">
        <f>C180+C316+C434+C489</f>
        <v>1681364</v>
      </c>
      <c r="H566" s="4"/>
      <c r="I566" s="264"/>
      <c r="J566" s="260" t="s">
        <v>265</v>
      </c>
      <c r="K566" s="65">
        <f>D180+D316+D434+D489</f>
        <v>3723225.88</v>
      </c>
      <c r="L566" s="4"/>
      <c r="M566" s="264"/>
    </row>
    <row r="567" spans="1:13" ht="18.95" customHeight="1" thickBot="1" x14ac:dyDescent="0.5">
      <c r="A567" s="283"/>
      <c r="B567" s="4"/>
      <c r="C567" s="65"/>
      <c r="D567" s="65"/>
      <c r="F567" s="260"/>
      <c r="G567" s="268" t="e">
        <f>SUM(G554:G566)</f>
        <v>#REF!</v>
      </c>
      <c r="H567" s="4"/>
      <c r="I567" s="264"/>
      <c r="J567" s="260"/>
      <c r="K567" s="268" t="e">
        <f>SUM(K554:K566)</f>
        <v>#REF!</v>
      </c>
      <c r="L567" s="4"/>
      <c r="M567" s="264"/>
    </row>
    <row r="568" spans="1:13" ht="18.95" customHeight="1" thickTop="1" x14ac:dyDescent="0.45">
      <c r="A568" s="284"/>
      <c r="B568" s="4"/>
      <c r="C568" s="64"/>
      <c r="D568" s="47"/>
      <c r="F568" s="265"/>
      <c r="G568" s="266"/>
      <c r="H568" s="266"/>
      <c r="I568" s="267"/>
      <c r="J568" s="265"/>
      <c r="K568" s="266"/>
      <c r="L568" s="266"/>
      <c r="M568" s="267"/>
    </row>
    <row r="569" spans="1:13" ht="18.95" customHeight="1" x14ac:dyDescent="0.45">
      <c r="A569" s="284"/>
      <c r="B569" s="4"/>
      <c r="C569" s="64"/>
      <c r="D569" s="47"/>
    </row>
    <row r="570" spans="1:13" ht="18.95" customHeight="1" x14ac:dyDescent="0.45">
      <c r="A570" s="284"/>
      <c r="B570" s="4"/>
      <c r="C570" s="64"/>
      <c r="D570" s="47"/>
    </row>
    <row r="571" spans="1:13" ht="18.95" customHeight="1" x14ac:dyDescent="0.45">
      <c r="A571" s="284"/>
      <c r="B571" s="4"/>
      <c r="C571" s="64"/>
      <c r="D571" s="47"/>
    </row>
    <row r="572" spans="1:13" ht="18.95" customHeight="1" x14ac:dyDescent="0.45">
      <c r="A572" s="284"/>
      <c r="B572" s="4"/>
      <c r="C572" s="64"/>
      <c r="D572" s="47"/>
    </row>
    <row r="573" spans="1:13" ht="18.95" customHeight="1" x14ac:dyDescent="0.45">
      <c r="A573" s="284"/>
      <c r="B573" s="4"/>
      <c r="C573" s="64"/>
      <c r="D573" s="47"/>
    </row>
    <row r="574" spans="1:13" ht="18.95" customHeight="1" x14ac:dyDescent="0.45">
      <c r="A574" s="285"/>
      <c r="B574" s="285"/>
      <c r="C574" s="285"/>
      <c r="D574" s="285"/>
    </row>
    <row r="575" spans="1:13" ht="18.95" customHeight="1" x14ac:dyDescent="0.45">
      <c r="A575" s="93"/>
      <c r="B575" s="4"/>
      <c r="C575" s="194"/>
      <c r="D575" s="195"/>
    </row>
    <row r="576" spans="1:13" ht="18.95" customHeight="1" x14ac:dyDescent="0.45">
      <c r="A576" s="93"/>
      <c r="B576" s="4"/>
      <c r="C576" s="65"/>
      <c r="D576" s="95"/>
    </row>
    <row r="577" spans="1:5" ht="18.95" customHeight="1" x14ac:dyDescent="0.45">
      <c r="A577" s="93"/>
      <c r="B577" s="4"/>
      <c r="C577" s="196"/>
      <c r="D577" s="95"/>
    </row>
    <row r="578" spans="1:5" ht="18.95" customHeight="1" x14ac:dyDescent="0.45">
      <c r="A578" s="93"/>
      <c r="B578" s="4"/>
      <c r="C578" s="196"/>
      <c r="D578" s="95"/>
    </row>
    <row r="579" spans="1:5" ht="18.95" customHeight="1" x14ac:dyDescent="0.45">
      <c r="A579" s="4"/>
      <c r="B579" s="4"/>
      <c r="C579" s="65"/>
      <c r="D579" s="95"/>
    </row>
    <row r="580" spans="1:5" ht="18.95" customHeight="1" x14ac:dyDescent="0.45">
      <c r="A580" s="4"/>
      <c r="B580" s="4"/>
      <c r="C580" s="65"/>
      <c r="D580" s="95"/>
    </row>
    <row r="581" spans="1:5" ht="18.95" customHeight="1" x14ac:dyDescent="0.45">
      <c r="A581" s="4"/>
      <c r="B581" s="4"/>
      <c r="C581" s="65"/>
      <c r="D581" s="95"/>
    </row>
    <row r="582" spans="1:5" ht="18.95" customHeight="1" x14ac:dyDescent="0.45">
      <c r="A582" s="4"/>
      <c r="B582" s="4"/>
      <c r="C582" s="65"/>
      <c r="D582" s="95"/>
    </row>
    <row r="583" spans="1:5" ht="18.95" customHeight="1" x14ac:dyDescent="0.45">
      <c r="A583" s="4"/>
      <c r="B583" s="4"/>
      <c r="C583" s="65"/>
      <c r="D583" s="95"/>
    </row>
    <row r="584" spans="1:5" ht="18.95" customHeight="1" x14ac:dyDescent="0.45">
      <c r="A584" s="4"/>
      <c r="B584" s="4"/>
      <c r="C584" s="65"/>
      <c r="D584" s="95"/>
    </row>
    <row r="585" spans="1:5" ht="18.95" customHeight="1" x14ac:dyDescent="0.45">
      <c r="A585" s="4"/>
      <c r="B585" s="4"/>
      <c r="C585" s="65"/>
      <c r="D585" s="95"/>
    </row>
    <row r="586" spans="1:5" s="4" customFormat="1" ht="18.95" customHeight="1" x14ac:dyDescent="0.45">
      <c r="C586" s="65"/>
      <c r="D586" s="95"/>
      <c r="E586" s="5"/>
    </row>
    <row r="587" spans="1:5" ht="18.95" customHeight="1" x14ac:dyDescent="0.45">
      <c r="A587" s="4"/>
      <c r="B587" s="4"/>
      <c r="C587" s="65"/>
      <c r="D587" s="197"/>
    </row>
    <row r="588" spans="1:5" ht="18.95" customHeight="1" x14ac:dyDescent="0.45">
      <c r="A588" s="284"/>
      <c r="B588" s="4"/>
      <c r="C588" s="46"/>
      <c r="D588" s="47"/>
    </row>
    <row r="589" spans="1:5" ht="18.95" customHeight="1" x14ac:dyDescent="0.45">
      <c r="A589" s="4"/>
      <c r="B589" s="4"/>
      <c r="C589" s="65"/>
      <c r="D589" s="95"/>
      <c r="E589" s="4"/>
    </row>
  </sheetData>
  <mergeCells count="79">
    <mergeCell ref="A67:D67"/>
    <mergeCell ref="A1:D1"/>
    <mergeCell ref="A2:D2"/>
    <mergeCell ref="A3:D3"/>
    <mergeCell ref="A4:A5"/>
    <mergeCell ref="B4:B5"/>
    <mergeCell ref="C4:C5"/>
    <mergeCell ref="D4:D5"/>
    <mergeCell ref="A42:D42"/>
    <mergeCell ref="A43:A44"/>
    <mergeCell ref="B43:B44"/>
    <mergeCell ref="C43:C44"/>
    <mergeCell ref="D43:D44"/>
    <mergeCell ref="A68:D68"/>
    <mergeCell ref="A83:D83"/>
    <mergeCell ref="A84:A85"/>
    <mergeCell ref="B84:B85"/>
    <mergeCell ref="C84:C85"/>
    <mergeCell ref="D84:D85"/>
    <mergeCell ref="A211:A212"/>
    <mergeCell ref="B211:B212"/>
    <mergeCell ref="C211:C212"/>
    <mergeCell ref="D211:D212"/>
    <mergeCell ref="A124:D124"/>
    <mergeCell ref="A125:A126"/>
    <mergeCell ref="B125:B126"/>
    <mergeCell ref="C125:C126"/>
    <mergeCell ref="D125:D126"/>
    <mergeCell ref="A168:D168"/>
    <mergeCell ref="A169:A170"/>
    <mergeCell ref="B169:B170"/>
    <mergeCell ref="C169:C170"/>
    <mergeCell ref="D169:D170"/>
    <mergeCell ref="A210:D210"/>
    <mergeCell ref="A339:A340"/>
    <mergeCell ref="B339:B340"/>
    <mergeCell ref="C339:C340"/>
    <mergeCell ref="D339:D340"/>
    <mergeCell ref="A253:D253"/>
    <mergeCell ref="A254:A255"/>
    <mergeCell ref="B254:B255"/>
    <mergeCell ref="C254:C255"/>
    <mergeCell ref="D254:D255"/>
    <mergeCell ref="A295:D295"/>
    <mergeCell ref="A296:A297"/>
    <mergeCell ref="B296:B297"/>
    <mergeCell ref="C296:C297"/>
    <mergeCell ref="D296:D297"/>
    <mergeCell ref="A338:D338"/>
    <mergeCell ref="A469:A470"/>
    <mergeCell ref="B469:B470"/>
    <mergeCell ref="C469:C470"/>
    <mergeCell ref="D469:D470"/>
    <mergeCell ref="A382:D382"/>
    <mergeCell ref="A383:A384"/>
    <mergeCell ref="B383:B384"/>
    <mergeCell ref="C383:C384"/>
    <mergeCell ref="D383:D384"/>
    <mergeCell ref="A423:D423"/>
    <mergeCell ref="A424:A425"/>
    <mergeCell ref="B424:B425"/>
    <mergeCell ref="C424:C425"/>
    <mergeCell ref="D424:D425"/>
    <mergeCell ref="A468:D468"/>
    <mergeCell ref="F553:I553"/>
    <mergeCell ref="J553:M553"/>
    <mergeCell ref="A510:D510"/>
    <mergeCell ref="A511:A512"/>
    <mergeCell ref="B511:B512"/>
    <mergeCell ref="C511:C512"/>
    <mergeCell ref="D511:D512"/>
    <mergeCell ref="A552:D552"/>
    <mergeCell ref="A565:D565"/>
    <mergeCell ref="A566:D566"/>
    <mergeCell ref="A574:D574"/>
    <mergeCell ref="A553:A554"/>
    <mergeCell ref="B553:B554"/>
    <mergeCell ref="C553:C554"/>
    <mergeCell ref="D553:D554"/>
  </mergeCells>
  <pageMargins left="0.78740157480314965" right="0.31496062992125984" top="0" bottom="0" header="0.15748031496062992" footer="0.43307086614173229"/>
  <pageSetup orientation="portrait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รายงานรายรับ- รายจ่าย  2561 </vt:lpstr>
      <vt:lpstr>'รายงานรายรับ- รายจ่าย  2561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2018-07-10T02:33:05Z</cp:lastPrinted>
  <dcterms:created xsi:type="dcterms:W3CDTF">2015-10-09T03:29:24Z</dcterms:created>
  <dcterms:modified xsi:type="dcterms:W3CDTF">2018-10-29T04:24:37Z</dcterms:modified>
</cp:coreProperties>
</file>